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autoCompressPictures="0" defaultThemeVersion="166925"/>
  <mc:AlternateContent xmlns:mc="http://schemas.openxmlformats.org/markup-compatibility/2006">
    <mc:Choice Requires="x15">
      <x15ac:absPath xmlns:x15ac="http://schemas.microsoft.com/office/spreadsheetml/2010/11/ac" url="G:\My Drive\aaICare\Prepaid\"/>
    </mc:Choice>
  </mc:AlternateContent>
  <xr:revisionPtr revIDLastSave="0" documentId="13_ncr:1_{4F2D1652-2F1F-41A1-9C36-1CB09FDE15E5}" xr6:coauthVersionLast="47" xr6:coauthVersionMax="47" xr10:uidLastSave="{00000000-0000-0000-0000-000000000000}"/>
  <bookViews>
    <workbookView xWindow="-120" yWindow="-120" windowWidth="38640" windowHeight="21240" tabRatio="889" activeTab="4" xr2:uid="{C7945ED8-8B85-4ED3-BB75-C93CE84DDF1C}"/>
  </bookViews>
  <sheets>
    <sheet name="1.) CLIENT INFORMATION SHEET" sheetId="2" r:id="rId1"/>
    <sheet name="Sheet1" sheetId="17" state="hidden" r:id="rId2"/>
    <sheet name="2.) E-DATA LISTING" sheetId="3" r:id="rId3"/>
    <sheet name="Serial" sheetId="20" state="hidden" r:id="rId4"/>
    <sheet name="ER SERIES" sheetId="7" r:id="rId5"/>
    <sheet name="ER Series Coverage" sheetId="12" r:id="rId6"/>
    <sheet name="MedConsult" sheetId="8" r:id="rId7"/>
    <sheet name="Specialized products" sheetId="9" state="hidden" r:id="rId8"/>
    <sheet name="Product list (3)" sheetId="15" state="hidden" r:id="rId9"/>
    <sheet name="Product list" sheetId="14" r:id="rId10"/>
    <sheet name="General Exclusions" sheetId="11" state="hidden" r:id="rId11"/>
    <sheet name="PI" sheetId="5" r:id="rId12"/>
    <sheet name="Billing  tax" sheetId="19" state="hidden" r:id="rId13"/>
    <sheet name="Billing" sheetId="18" state="hidden" r:id="rId14"/>
    <sheet name="SOA BILL" sheetId="16" state="hidden" r:id="rId15"/>
    <sheet name="Product list (2)" sheetId="13" state="hidden" r:id="rId16"/>
    <sheet name="Prepaid plans" sheetId="4" state="hidden" r:id="rId17"/>
  </sheets>
  <definedNames>
    <definedName name="_xlnm._FilterDatabase" localSheetId="2" hidden="1">'2.) E-DATA LISTING'!$A$5:$O$6</definedName>
    <definedName name="_xlnm._FilterDatabase" localSheetId="13" hidden="1">Billing!$C$11:$G$21</definedName>
    <definedName name="_xlnm._FilterDatabase" localSheetId="12" hidden="1">'Billing  tax'!$C$11:$G$21</definedName>
    <definedName name="_xlnm._FilterDatabase" localSheetId="11" hidden="1">PI!$B$11:$F$21</definedName>
    <definedName name="_xlnm._FilterDatabase" localSheetId="14" hidden="1">'SOA BILL'!$C$11:$G$21</definedName>
    <definedName name="_xlnm.Print_Area" localSheetId="13">Billing!$B$1:$H$73</definedName>
    <definedName name="_xlnm.Print_Area" localSheetId="12">'Billing  tax'!$B$1:$H$73</definedName>
    <definedName name="_xlnm.Print_Area" localSheetId="14">'SOA BILL'!$B$1:$H$73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0" l="1"/>
  <c r="C3" i="20"/>
  <c r="D3" i="20"/>
  <c r="E3" i="20"/>
  <c r="F3" i="20"/>
  <c r="G3" i="20"/>
  <c r="H3" i="20"/>
  <c r="I3" i="20"/>
  <c r="J3" i="20"/>
  <c r="K3" i="20"/>
  <c r="L3" i="20"/>
  <c r="M3" i="20"/>
  <c r="N3" i="20"/>
  <c r="O3" i="20"/>
  <c r="B4" i="20"/>
  <c r="C4" i="20"/>
  <c r="D4" i="20"/>
  <c r="E4" i="20"/>
  <c r="F4" i="20"/>
  <c r="G4" i="20"/>
  <c r="H4" i="20"/>
  <c r="I4" i="20"/>
  <c r="J4" i="20"/>
  <c r="K4" i="20"/>
  <c r="L4" i="20"/>
  <c r="M4" i="20"/>
  <c r="N4" i="20"/>
  <c r="O4" i="20"/>
  <c r="B5" i="20"/>
  <c r="C5" i="20"/>
  <c r="D5" i="20"/>
  <c r="E5" i="20"/>
  <c r="F5" i="20"/>
  <c r="G5" i="20"/>
  <c r="H5" i="20"/>
  <c r="I5" i="20"/>
  <c r="J5" i="20"/>
  <c r="K5" i="20"/>
  <c r="L5" i="20"/>
  <c r="M5" i="20"/>
  <c r="N5" i="20"/>
  <c r="O5" i="20"/>
  <c r="B6" i="20"/>
  <c r="C6" i="20"/>
  <c r="D6" i="20"/>
  <c r="E6" i="20"/>
  <c r="F6" i="20"/>
  <c r="G6" i="20"/>
  <c r="H6" i="20"/>
  <c r="I6" i="20"/>
  <c r="J6" i="20"/>
  <c r="K6" i="20"/>
  <c r="L6" i="20"/>
  <c r="M6" i="20"/>
  <c r="N6" i="20"/>
  <c r="O6" i="20"/>
  <c r="B7" i="20"/>
  <c r="C7" i="20"/>
  <c r="D7" i="20"/>
  <c r="E7" i="20"/>
  <c r="F7" i="20"/>
  <c r="G7" i="20"/>
  <c r="H7" i="20"/>
  <c r="I7" i="20"/>
  <c r="J7" i="20"/>
  <c r="K7" i="20"/>
  <c r="L7" i="20"/>
  <c r="M7" i="20"/>
  <c r="N7" i="20"/>
  <c r="O7" i="20"/>
  <c r="B8" i="20"/>
  <c r="C8" i="20"/>
  <c r="D8" i="20"/>
  <c r="E8" i="20"/>
  <c r="F8" i="20"/>
  <c r="G8" i="20"/>
  <c r="H8" i="20"/>
  <c r="I8" i="20"/>
  <c r="J8" i="20"/>
  <c r="K8" i="20"/>
  <c r="L8" i="20"/>
  <c r="M8" i="20"/>
  <c r="N8" i="20"/>
  <c r="O8" i="20"/>
  <c r="B9" i="20"/>
  <c r="C9" i="20"/>
  <c r="D9" i="20"/>
  <c r="E9" i="20"/>
  <c r="F9" i="20"/>
  <c r="G9" i="20"/>
  <c r="H9" i="20"/>
  <c r="I9" i="20"/>
  <c r="J9" i="20"/>
  <c r="K9" i="20"/>
  <c r="L9" i="20"/>
  <c r="M9" i="20"/>
  <c r="N9" i="20"/>
  <c r="O9" i="20"/>
  <c r="B10" i="20"/>
  <c r="C10" i="20"/>
  <c r="D10" i="20"/>
  <c r="E10" i="20"/>
  <c r="F10" i="20"/>
  <c r="G10" i="20"/>
  <c r="H10" i="20"/>
  <c r="I10" i="20"/>
  <c r="J10" i="20"/>
  <c r="K10" i="20"/>
  <c r="L10" i="20"/>
  <c r="M10" i="20"/>
  <c r="N10" i="20"/>
  <c r="O10" i="20"/>
  <c r="B11" i="20"/>
  <c r="C11" i="20"/>
  <c r="D11" i="20"/>
  <c r="E11" i="20"/>
  <c r="F11" i="20"/>
  <c r="G11" i="20"/>
  <c r="H11" i="20"/>
  <c r="I11" i="20"/>
  <c r="J11" i="20"/>
  <c r="K11" i="20"/>
  <c r="L11" i="20"/>
  <c r="M11" i="20"/>
  <c r="N11" i="20"/>
  <c r="O11" i="20"/>
  <c r="B12" i="20"/>
  <c r="C12" i="20"/>
  <c r="D12" i="20"/>
  <c r="E12" i="20"/>
  <c r="F12" i="20"/>
  <c r="G12" i="20"/>
  <c r="H12" i="20"/>
  <c r="I12" i="20"/>
  <c r="J12" i="20"/>
  <c r="K12" i="20"/>
  <c r="L12" i="20"/>
  <c r="M12" i="20"/>
  <c r="N12" i="20"/>
  <c r="O12" i="20"/>
  <c r="B13" i="20"/>
  <c r="C13" i="20"/>
  <c r="D13" i="20"/>
  <c r="E13" i="20"/>
  <c r="F13" i="20"/>
  <c r="G13" i="20"/>
  <c r="H13" i="20"/>
  <c r="I13" i="20"/>
  <c r="J13" i="20"/>
  <c r="K13" i="20"/>
  <c r="L13" i="20"/>
  <c r="M13" i="20"/>
  <c r="N13" i="20"/>
  <c r="O13" i="20"/>
  <c r="B14" i="20"/>
  <c r="C14" i="20"/>
  <c r="D14" i="20"/>
  <c r="E14" i="20"/>
  <c r="F14" i="20"/>
  <c r="G14" i="20"/>
  <c r="H14" i="20"/>
  <c r="I14" i="20"/>
  <c r="J14" i="20"/>
  <c r="K14" i="20"/>
  <c r="L14" i="20"/>
  <c r="M14" i="20"/>
  <c r="N14" i="20"/>
  <c r="O14" i="20"/>
  <c r="B15" i="20"/>
  <c r="C15" i="20"/>
  <c r="D15" i="20"/>
  <c r="E15" i="20"/>
  <c r="F15" i="20"/>
  <c r="G15" i="20"/>
  <c r="H15" i="20"/>
  <c r="I15" i="20"/>
  <c r="J15" i="20"/>
  <c r="K15" i="20"/>
  <c r="L15" i="20"/>
  <c r="M15" i="20"/>
  <c r="N15" i="20"/>
  <c r="O15" i="20"/>
  <c r="B16" i="20"/>
  <c r="C16" i="20"/>
  <c r="D16" i="20"/>
  <c r="E16" i="20"/>
  <c r="F16" i="20"/>
  <c r="G16" i="20"/>
  <c r="H16" i="20"/>
  <c r="I16" i="20"/>
  <c r="J16" i="20"/>
  <c r="K16" i="20"/>
  <c r="L16" i="20"/>
  <c r="M16" i="20"/>
  <c r="N16" i="20"/>
  <c r="O16" i="20"/>
  <c r="B17" i="20"/>
  <c r="C17" i="20"/>
  <c r="D17" i="20"/>
  <c r="E17" i="20"/>
  <c r="F17" i="20"/>
  <c r="G17" i="20"/>
  <c r="H17" i="20"/>
  <c r="I17" i="20"/>
  <c r="J17" i="20"/>
  <c r="K17" i="20"/>
  <c r="L17" i="20"/>
  <c r="M17" i="20"/>
  <c r="N17" i="20"/>
  <c r="O17" i="20"/>
  <c r="B18" i="20"/>
  <c r="C18" i="20"/>
  <c r="D18" i="20"/>
  <c r="E18" i="20"/>
  <c r="F18" i="20"/>
  <c r="G18" i="20"/>
  <c r="H18" i="20"/>
  <c r="I18" i="20"/>
  <c r="J18" i="20"/>
  <c r="K18" i="20"/>
  <c r="L18" i="20"/>
  <c r="M18" i="20"/>
  <c r="N18" i="20"/>
  <c r="O18" i="20"/>
  <c r="B19" i="20"/>
  <c r="C19" i="20"/>
  <c r="D19" i="20"/>
  <c r="E19" i="20"/>
  <c r="F19" i="20"/>
  <c r="G19" i="20"/>
  <c r="H19" i="20"/>
  <c r="I19" i="20"/>
  <c r="J19" i="20"/>
  <c r="K19" i="20"/>
  <c r="L19" i="20"/>
  <c r="M19" i="20"/>
  <c r="N19" i="20"/>
  <c r="O19" i="20"/>
  <c r="B20" i="20"/>
  <c r="C20" i="20"/>
  <c r="D20" i="20"/>
  <c r="E20" i="20"/>
  <c r="F20" i="20"/>
  <c r="G20" i="20"/>
  <c r="H20" i="20"/>
  <c r="I20" i="20"/>
  <c r="J20" i="20"/>
  <c r="K20" i="20"/>
  <c r="L20" i="20"/>
  <c r="M20" i="20"/>
  <c r="N20" i="20"/>
  <c r="O20" i="20"/>
  <c r="B21" i="20"/>
  <c r="C21" i="20"/>
  <c r="D21" i="20"/>
  <c r="E21" i="20"/>
  <c r="F21" i="20"/>
  <c r="G21" i="20"/>
  <c r="H21" i="20"/>
  <c r="I21" i="20"/>
  <c r="J21" i="20"/>
  <c r="K21" i="20"/>
  <c r="L21" i="20"/>
  <c r="M21" i="20"/>
  <c r="N21" i="20"/>
  <c r="O21" i="20"/>
  <c r="B22" i="20"/>
  <c r="C22" i="20"/>
  <c r="D22" i="20"/>
  <c r="E22" i="20"/>
  <c r="F22" i="20"/>
  <c r="G22" i="20"/>
  <c r="H22" i="20"/>
  <c r="I22" i="20"/>
  <c r="J22" i="20"/>
  <c r="K22" i="20"/>
  <c r="L22" i="20"/>
  <c r="M22" i="20"/>
  <c r="N22" i="20"/>
  <c r="O22" i="20"/>
  <c r="B23" i="20"/>
  <c r="C23" i="20"/>
  <c r="D23" i="20"/>
  <c r="E23" i="20"/>
  <c r="F23" i="20"/>
  <c r="G23" i="20"/>
  <c r="H23" i="20"/>
  <c r="I23" i="20"/>
  <c r="J23" i="20"/>
  <c r="K23" i="20"/>
  <c r="L23" i="20"/>
  <c r="M23" i="20"/>
  <c r="N23" i="20"/>
  <c r="O23" i="20"/>
  <c r="B24" i="20"/>
  <c r="C24" i="20"/>
  <c r="D24" i="20"/>
  <c r="E24" i="20"/>
  <c r="F24" i="20"/>
  <c r="G24" i="20"/>
  <c r="H24" i="20"/>
  <c r="I24" i="20"/>
  <c r="J24" i="20"/>
  <c r="K24" i="20"/>
  <c r="L24" i="20"/>
  <c r="M24" i="20"/>
  <c r="N24" i="20"/>
  <c r="O24" i="20"/>
  <c r="C2" i="20"/>
  <c r="D2" i="20"/>
  <c r="E2" i="20"/>
  <c r="F2" i="20"/>
  <c r="G2" i="20"/>
  <c r="H2" i="20"/>
  <c r="I2" i="20"/>
  <c r="J2" i="20"/>
  <c r="K2" i="20"/>
  <c r="L2" i="20"/>
  <c r="M2" i="20"/>
  <c r="N2" i="20"/>
  <c r="O2" i="20"/>
  <c r="B2" i="20"/>
  <c r="B37" i="5"/>
  <c r="B36" i="5"/>
  <c r="C48" i="19"/>
  <c r="C39" i="19"/>
  <c r="C38" i="19"/>
  <c r="C37" i="19"/>
  <c r="C36" i="19"/>
  <c r="C35" i="19"/>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 i="3"/>
  <c r="C48" i="18"/>
  <c r="C39" i="18"/>
  <c r="C38" i="18"/>
  <c r="C37" i="18"/>
  <c r="C36" i="18"/>
  <c r="C35" i="18"/>
  <c r="C5" i="16"/>
  <c r="C48" i="16" s="1"/>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7"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C8" i="3" l="1"/>
  <c r="C9" i="3"/>
  <c r="C10" i="3"/>
  <c r="C11" i="3"/>
  <c r="C12" i="3"/>
  <c r="C13" i="3"/>
  <c r="C14" i="3"/>
  <c r="C15" i="3"/>
  <c r="C16" i="3"/>
  <c r="C17" i="3"/>
  <c r="C18" i="3"/>
  <c r="C19" i="3"/>
  <c r="C20" i="3"/>
  <c r="C21" i="3"/>
  <c r="C22" i="3"/>
  <c r="C23" i="3"/>
  <c r="C24" i="3"/>
  <c r="C25" i="3"/>
  <c r="C26" i="3"/>
  <c r="C27" i="3"/>
  <c r="C28" i="3"/>
  <c r="C29" i="3"/>
  <c r="C30" i="3"/>
  <c r="C31" i="3"/>
  <c r="C32" i="3"/>
  <c r="C7" i="3"/>
  <c r="C41" i="16" l="1"/>
  <c r="C40" i="16"/>
  <c r="C39" i="16"/>
  <c r="C38" i="16"/>
  <c r="C37" i="16"/>
  <c r="B40" i="5"/>
  <c r="B38" i="5"/>
  <c r="B107" i="3" l="1"/>
  <c r="C107" i="3" s="1"/>
  <c r="E107" i="3" s="1"/>
  <c r="B108" i="3"/>
  <c r="C108" i="3" s="1"/>
  <c r="E108" i="3" s="1"/>
  <c r="B109" i="3"/>
  <c r="C109" i="3" s="1"/>
  <c r="E109" i="3" s="1"/>
  <c r="B110" i="3"/>
  <c r="C110" i="3" s="1"/>
  <c r="E110" i="3" s="1"/>
  <c r="B111" i="3"/>
  <c r="C111" i="3" s="1"/>
  <c r="E111" i="3" s="1"/>
  <c r="B112" i="3"/>
  <c r="C112" i="3" s="1"/>
  <c r="E112" i="3" s="1"/>
  <c r="B113" i="3"/>
  <c r="C113" i="3" s="1"/>
  <c r="E113" i="3" s="1"/>
  <c r="B114" i="3"/>
  <c r="C114" i="3" s="1"/>
  <c r="E114" i="3" s="1"/>
  <c r="B115" i="3"/>
  <c r="C115" i="3" s="1"/>
  <c r="E115" i="3" s="1"/>
  <c r="B116" i="3"/>
  <c r="C116" i="3" s="1"/>
  <c r="E116" i="3" s="1"/>
  <c r="B117" i="3"/>
  <c r="C117" i="3" s="1"/>
  <c r="E117" i="3" s="1"/>
  <c r="B118" i="3"/>
  <c r="C118" i="3" s="1"/>
  <c r="E118" i="3" s="1"/>
  <c r="B119" i="3"/>
  <c r="C119" i="3" s="1"/>
  <c r="E119" i="3" s="1"/>
  <c r="B120" i="3"/>
  <c r="C120" i="3" s="1"/>
  <c r="E120" i="3" s="1"/>
  <c r="B121" i="3"/>
  <c r="C121" i="3" s="1"/>
  <c r="E121" i="3" s="1"/>
  <c r="B122" i="3"/>
  <c r="C122" i="3" s="1"/>
  <c r="E122" i="3" s="1"/>
  <c r="B123" i="3"/>
  <c r="C123" i="3" s="1"/>
  <c r="E123" i="3" s="1"/>
  <c r="B124" i="3"/>
  <c r="C124" i="3" s="1"/>
  <c r="E124" i="3" s="1"/>
  <c r="B125" i="3"/>
  <c r="C125" i="3" s="1"/>
  <c r="E125" i="3" s="1"/>
  <c r="B126" i="3"/>
  <c r="C126" i="3" s="1"/>
  <c r="E126" i="3" s="1"/>
  <c r="B127" i="3"/>
  <c r="C127" i="3" s="1"/>
  <c r="E127" i="3" s="1"/>
  <c r="B128" i="3"/>
  <c r="C128" i="3" s="1"/>
  <c r="E128" i="3" s="1"/>
  <c r="B129" i="3"/>
  <c r="C129" i="3" s="1"/>
  <c r="E129" i="3" s="1"/>
  <c r="B130" i="3"/>
  <c r="C130" i="3" s="1"/>
  <c r="E130" i="3" s="1"/>
  <c r="B131" i="3"/>
  <c r="C131" i="3" s="1"/>
  <c r="E131" i="3" s="1"/>
  <c r="B132" i="3"/>
  <c r="C132" i="3" s="1"/>
  <c r="E132" i="3" s="1"/>
  <c r="B133" i="3"/>
  <c r="C133" i="3" s="1"/>
  <c r="E133" i="3" s="1"/>
  <c r="B134" i="3"/>
  <c r="C134" i="3" s="1"/>
  <c r="E134" i="3" s="1"/>
  <c r="B135" i="3"/>
  <c r="C135" i="3" s="1"/>
  <c r="E135" i="3" s="1"/>
  <c r="B136" i="3"/>
  <c r="C136" i="3" s="1"/>
  <c r="E136" i="3" s="1"/>
  <c r="B137" i="3"/>
  <c r="C137" i="3" s="1"/>
  <c r="E137" i="3" s="1"/>
  <c r="B138" i="3"/>
  <c r="C138" i="3" s="1"/>
  <c r="E138" i="3" s="1"/>
  <c r="B139" i="3"/>
  <c r="C139" i="3" s="1"/>
  <c r="E139" i="3" s="1"/>
  <c r="B140" i="3"/>
  <c r="C140" i="3" s="1"/>
  <c r="E140" i="3" s="1"/>
  <c r="B141" i="3"/>
  <c r="C141" i="3" s="1"/>
  <c r="E141" i="3" s="1"/>
  <c r="B142" i="3"/>
  <c r="C142" i="3" s="1"/>
  <c r="E142" i="3" s="1"/>
  <c r="B143" i="3"/>
  <c r="C143" i="3" s="1"/>
  <c r="E143" i="3" s="1"/>
  <c r="B144" i="3"/>
  <c r="C144" i="3" s="1"/>
  <c r="E144" i="3" s="1"/>
  <c r="B145" i="3"/>
  <c r="C145" i="3" s="1"/>
  <c r="E145" i="3" s="1"/>
  <c r="B146" i="3"/>
  <c r="C146" i="3" s="1"/>
  <c r="E146" i="3" s="1"/>
  <c r="B147" i="3"/>
  <c r="C147" i="3" s="1"/>
  <c r="E147" i="3" s="1"/>
  <c r="B148" i="3"/>
  <c r="C148" i="3" s="1"/>
  <c r="E148" i="3" s="1"/>
  <c r="B149" i="3"/>
  <c r="C149" i="3" s="1"/>
  <c r="E149" i="3" s="1"/>
  <c r="B150" i="3"/>
  <c r="C150" i="3" s="1"/>
  <c r="E150" i="3" s="1"/>
  <c r="B151" i="3"/>
  <c r="C151" i="3" s="1"/>
  <c r="E151" i="3" s="1"/>
  <c r="B152" i="3"/>
  <c r="C152" i="3" s="1"/>
  <c r="E152" i="3" s="1"/>
  <c r="B153" i="3"/>
  <c r="C153" i="3" s="1"/>
  <c r="E153" i="3" s="1"/>
  <c r="B154" i="3"/>
  <c r="C154" i="3" s="1"/>
  <c r="E154" i="3" s="1"/>
  <c r="B155" i="3"/>
  <c r="C155" i="3" s="1"/>
  <c r="E155" i="3" s="1"/>
  <c r="B156" i="3"/>
  <c r="C156" i="3" s="1"/>
  <c r="E156" i="3" s="1"/>
  <c r="B157" i="3"/>
  <c r="C157" i="3" s="1"/>
  <c r="E157" i="3" s="1"/>
  <c r="B158" i="3"/>
  <c r="C158" i="3" s="1"/>
  <c r="E158" i="3" s="1"/>
  <c r="B159" i="3"/>
  <c r="C159" i="3" s="1"/>
  <c r="E159" i="3" s="1"/>
  <c r="B160" i="3"/>
  <c r="C160" i="3" s="1"/>
  <c r="E160" i="3" s="1"/>
  <c r="B161" i="3"/>
  <c r="C161" i="3" s="1"/>
  <c r="E161" i="3" s="1"/>
  <c r="B162" i="3"/>
  <c r="C162" i="3" s="1"/>
  <c r="E162" i="3" s="1"/>
  <c r="B163" i="3"/>
  <c r="C163" i="3" s="1"/>
  <c r="E163" i="3" s="1"/>
  <c r="B164" i="3"/>
  <c r="C164" i="3" s="1"/>
  <c r="E164" i="3" s="1"/>
  <c r="B165" i="3"/>
  <c r="C165" i="3" s="1"/>
  <c r="E165" i="3" s="1"/>
  <c r="B166" i="3"/>
  <c r="C166" i="3" s="1"/>
  <c r="E166" i="3" s="1"/>
  <c r="B167" i="3"/>
  <c r="C167" i="3" s="1"/>
  <c r="E167" i="3" s="1"/>
  <c r="B168" i="3"/>
  <c r="C168" i="3" s="1"/>
  <c r="E168" i="3" s="1"/>
  <c r="B169" i="3"/>
  <c r="C169" i="3" s="1"/>
  <c r="E169" i="3" s="1"/>
  <c r="B170" i="3"/>
  <c r="C170" i="3" s="1"/>
  <c r="E170" i="3" s="1"/>
  <c r="B171" i="3"/>
  <c r="C171" i="3" s="1"/>
  <c r="E171" i="3" s="1"/>
  <c r="B172" i="3"/>
  <c r="C172" i="3" s="1"/>
  <c r="E172" i="3" s="1"/>
  <c r="B173" i="3"/>
  <c r="C173" i="3" s="1"/>
  <c r="E173" i="3" s="1"/>
  <c r="B174" i="3"/>
  <c r="C174" i="3" s="1"/>
  <c r="E174" i="3" s="1"/>
  <c r="B175" i="3"/>
  <c r="C175" i="3" s="1"/>
  <c r="E175" i="3" s="1"/>
  <c r="B176" i="3"/>
  <c r="C176" i="3" s="1"/>
  <c r="E176" i="3" s="1"/>
  <c r="B177" i="3"/>
  <c r="C177" i="3" s="1"/>
  <c r="E177" i="3" s="1"/>
  <c r="B178" i="3"/>
  <c r="C178" i="3" s="1"/>
  <c r="E178" i="3" s="1"/>
  <c r="B179" i="3"/>
  <c r="C179" i="3" s="1"/>
  <c r="E179" i="3" s="1"/>
  <c r="B180" i="3"/>
  <c r="C180" i="3" s="1"/>
  <c r="E180" i="3" s="1"/>
  <c r="B181" i="3"/>
  <c r="C181" i="3" s="1"/>
  <c r="E181" i="3" s="1"/>
  <c r="B182" i="3"/>
  <c r="C182" i="3" s="1"/>
  <c r="E182" i="3" s="1"/>
  <c r="B183" i="3"/>
  <c r="C183" i="3" s="1"/>
  <c r="E183" i="3" s="1"/>
  <c r="B184" i="3"/>
  <c r="C184" i="3" s="1"/>
  <c r="E184" i="3" s="1"/>
  <c r="B185" i="3"/>
  <c r="C185" i="3" s="1"/>
  <c r="E185" i="3" s="1"/>
  <c r="B186" i="3"/>
  <c r="C186" i="3" s="1"/>
  <c r="E186" i="3" s="1"/>
  <c r="B187" i="3"/>
  <c r="C187" i="3" s="1"/>
  <c r="E187" i="3" s="1"/>
  <c r="B188" i="3"/>
  <c r="C188" i="3" s="1"/>
  <c r="E188" i="3" s="1"/>
  <c r="B189" i="3"/>
  <c r="C189" i="3" s="1"/>
  <c r="E189" i="3" s="1"/>
  <c r="B190" i="3"/>
  <c r="C190" i="3" s="1"/>
  <c r="E190" i="3" s="1"/>
  <c r="B191" i="3"/>
  <c r="C191" i="3" s="1"/>
  <c r="E191" i="3" s="1"/>
  <c r="B192" i="3"/>
  <c r="C192" i="3" s="1"/>
  <c r="E192" i="3" s="1"/>
  <c r="B193" i="3"/>
  <c r="C193" i="3" s="1"/>
  <c r="E193" i="3" s="1"/>
  <c r="B194" i="3"/>
  <c r="C194" i="3" s="1"/>
  <c r="E194" i="3" s="1"/>
  <c r="B195" i="3"/>
  <c r="C195" i="3" s="1"/>
  <c r="E195" i="3" s="1"/>
  <c r="B196" i="3"/>
  <c r="C196" i="3" s="1"/>
  <c r="E196" i="3" s="1"/>
  <c r="B197" i="3"/>
  <c r="C197" i="3" s="1"/>
  <c r="E197" i="3" s="1"/>
  <c r="B198" i="3"/>
  <c r="C198" i="3" s="1"/>
  <c r="E198" i="3" s="1"/>
  <c r="B199" i="3"/>
  <c r="C199" i="3" s="1"/>
  <c r="E199" i="3" s="1"/>
  <c r="B200" i="3"/>
  <c r="C200" i="3" s="1"/>
  <c r="E200" i="3" s="1"/>
  <c r="C61" i="3"/>
  <c r="E61" i="3" s="1"/>
  <c r="C62" i="3"/>
  <c r="E62" i="3" s="1"/>
  <c r="C63" i="3"/>
  <c r="E63" i="3" s="1"/>
  <c r="C64" i="3"/>
  <c r="E64" i="3" s="1"/>
  <c r="C65" i="3"/>
  <c r="E65" i="3" s="1"/>
  <c r="C66" i="3"/>
  <c r="E66" i="3" s="1"/>
  <c r="C67" i="3"/>
  <c r="E67" i="3" s="1"/>
  <c r="C68" i="3"/>
  <c r="E68" i="3" s="1"/>
  <c r="C69" i="3"/>
  <c r="E69" i="3" s="1"/>
  <c r="B70" i="3"/>
  <c r="C70" i="3" s="1"/>
  <c r="E70" i="3" s="1"/>
  <c r="B71" i="3"/>
  <c r="C71" i="3" s="1"/>
  <c r="E71" i="3" s="1"/>
  <c r="B72" i="3"/>
  <c r="C72" i="3" s="1"/>
  <c r="E72" i="3" s="1"/>
  <c r="B73" i="3"/>
  <c r="C73" i="3" s="1"/>
  <c r="E73" i="3" s="1"/>
  <c r="B74" i="3"/>
  <c r="C74" i="3" s="1"/>
  <c r="E74" i="3" s="1"/>
  <c r="B75" i="3"/>
  <c r="C75" i="3" s="1"/>
  <c r="E75" i="3" s="1"/>
  <c r="B76" i="3"/>
  <c r="C76" i="3" s="1"/>
  <c r="E76" i="3" s="1"/>
  <c r="B77" i="3"/>
  <c r="C77" i="3" s="1"/>
  <c r="E77" i="3" s="1"/>
  <c r="B78" i="3"/>
  <c r="C78" i="3" s="1"/>
  <c r="E78" i="3" s="1"/>
  <c r="B79" i="3"/>
  <c r="C79" i="3" s="1"/>
  <c r="E79" i="3" s="1"/>
  <c r="B80" i="3"/>
  <c r="C80" i="3" s="1"/>
  <c r="E80" i="3" s="1"/>
  <c r="B81" i="3"/>
  <c r="C81" i="3" s="1"/>
  <c r="E81" i="3" s="1"/>
  <c r="B82" i="3"/>
  <c r="C82" i="3" s="1"/>
  <c r="E82" i="3" s="1"/>
  <c r="B83" i="3"/>
  <c r="C83" i="3" s="1"/>
  <c r="E83" i="3" s="1"/>
  <c r="B84" i="3"/>
  <c r="C84" i="3" s="1"/>
  <c r="E84" i="3" s="1"/>
  <c r="B85" i="3"/>
  <c r="C85" i="3" s="1"/>
  <c r="E85" i="3" s="1"/>
  <c r="B86" i="3"/>
  <c r="C86" i="3" s="1"/>
  <c r="E86" i="3" s="1"/>
  <c r="B87" i="3"/>
  <c r="C87" i="3" s="1"/>
  <c r="E87" i="3" s="1"/>
  <c r="B88" i="3"/>
  <c r="C88" i="3" s="1"/>
  <c r="E88" i="3" s="1"/>
  <c r="B89" i="3"/>
  <c r="C89" i="3" s="1"/>
  <c r="E89" i="3" s="1"/>
  <c r="B90" i="3"/>
  <c r="C90" i="3" s="1"/>
  <c r="E90" i="3" s="1"/>
  <c r="B91" i="3"/>
  <c r="C91" i="3" s="1"/>
  <c r="E91" i="3" s="1"/>
  <c r="B92" i="3"/>
  <c r="C92" i="3" s="1"/>
  <c r="E92" i="3" s="1"/>
  <c r="B93" i="3"/>
  <c r="C93" i="3" s="1"/>
  <c r="E93" i="3" s="1"/>
  <c r="B94" i="3"/>
  <c r="C94" i="3" s="1"/>
  <c r="E94" i="3" s="1"/>
  <c r="B95" i="3"/>
  <c r="C95" i="3" s="1"/>
  <c r="E95" i="3" s="1"/>
  <c r="B96" i="3"/>
  <c r="C96" i="3" s="1"/>
  <c r="E96" i="3" s="1"/>
  <c r="B97" i="3"/>
  <c r="C97" i="3" s="1"/>
  <c r="E97" i="3" s="1"/>
  <c r="B98" i="3"/>
  <c r="C98" i="3" s="1"/>
  <c r="E98" i="3" s="1"/>
  <c r="B99" i="3"/>
  <c r="C99" i="3" s="1"/>
  <c r="E99" i="3" s="1"/>
  <c r="B100" i="3"/>
  <c r="C100" i="3" s="1"/>
  <c r="E100" i="3" s="1"/>
  <c r="B101" i="3"/>
  <c r="C101" i="3" s="1"/>
  <c r="E101" i="3" s="1"/>
  <c r="B102" i="3"/>
  <c r="C102" i="3" s="1"/>
  <c r="E102" i="3" s="1"/>
  <c r="B103" i="3"/>
  <c r="C103" i="3" s="1"/>
  <c r="E103" i="3" s="1"/>
  <c r="B104" i="3"/>
  <c r="C104" i="3" s="1"/>
  <c r="E104" i="3" s="1"/>
  <c r="B105" i="3"/>
  <c r="C105" i="3" s="1"/>
  <c r="E105" i="3" s="1"/>
  <c r="B106" i="3"/>
  <c r="C106" i="3" s="1"/>
  <c r="E106" i="3" s="1"/>
  <c r="C51" i="3"/>
  <c r="E51" i="3" s="1"/>
  <c r="C52" i="3"/>
  <c r="E52" i="3" s="1"/>
  <c r="C53" i="3"/>
  <c r="E53" i="3" s="1"/>
  <c r="C54" i="3"/>
  <c r="E54" i="3" s="1"/>
  <c r="C55" i="3"/>
  <c r="E55" i="3" s="1"/>
  <c r="C56" i="3"/>
  <c r="E56" i="3" s="1"/>
  <c r="C57" i="3"/>
  <c r="E57" i="3" s="1"/>
  <c r="C58" i="3"/>
  <c r="E58" i="3" s="1"/>
  <c r="C59" i="3"/>
  <c r="E59" i="3" s="1"/>
  <c r="C60" i="3"/>
  <c r="E60" i="3" s="1"/>
  <c r="E21" i="3" l="1"/>
  <c r="E20" i="3" l="1"/>
  <c r="E22" i="3"/>
  <c r="E10" i="3"/>
  <c r="E7" i="3"/>
  <c r="E12" i="3"/>
  <c r="E13" i="3"/>
  <c r="E14" i="3"/>
  <c r="E15" i="3"/>
  <c r="E16" i="3"/>
  <c r="E17" i="3"/>
  <c r="E18" i="3"/>
  <c r="E19" i="3"/>
  <c r="E23" i="3" l="1"/>
  <c r="E11" i="3"/>
  <c r="E9" i="3"/>
  <c r="E8" i="3"/>
  <c r="E24" i="3" l="1"/>
  <c r="B39" i="5"/>
  <c r="E25" i="3" l="1"/>
  <c r="E26" i="3" l="1"/>
  <c r="E27" i="3" l="1"/>
  <c r="E28" i="3" l="1"/>
  <c r="E30" i="3" l="1"/>
  <c r="E29" i="3"/>
  <c r="E32" i="3" l="1"/>
  <c r="E31" i="3" l="1"/>
  <c r="C34" i="3" l="1"/>
  <c r="E34" i="3" s="1"/>
  <c r="C33" i="3"/>
  <c r="E33" i="3" l="1"/>
  <c r="C36" i="3" l="1"/>
  <c r="E36" i="3" s="1"/>
  <c r="C35" i="3"/>
  <c r="E35" i="3" l="1"/>
  <c r="C37" i="3" l="1"/>
  <c r="E37" i="3" s="1"/>
  <c r="C38" i="3"/>
  <c r="E38" i="3" s="1"/>
  <c r="C39" i="3" l="1"/>
  <c r="C40" i="3" l="1"/>
  <c r="E40" i="3" s="1"/>
  <c r="E39" i="3"/>
  <c r="V7" i="3"/>
  <c r="C41" i="3" l="1"/>
  <c r="E41" i="3" s="1"/>
  <c r="C42" i="3" l="1"/>
  <c r="E42" i="3" s="1"/>
  <c r="C44" i="3" l="1"/>
  <c r="E44" i="3" s="1"/>
  <c r="C43" i="3"/>
  <c r="E43" i="3" s="1"/>
  <c r="C45" i="3" l="1"/>
  <c r="E45" i="3" s="1"/>
  <c r="C46" i="3" l="1"/>
  <c r="E46" i="3" l="1"/>
  <c r="C47" i="3"/>
  <c r="E47" i="3" l="1"/>
  <c r="C49" i="3"/>
  <c r="E49" i="3" s="1"/>
  <c r="C48" i="3"/>
  <c r="C50" i="3" l="1"/>
  <c r="E50" i="3" s="1"/>
  <c r="B17" i="2" a="1"/>
  <c r="E48" i="3"/>
  <c r="I18" i="2" l="1"/>
  <c r="H20" i="2"/>
  <c r="H24" i="2"/>
  <c r="H28" i="2"/>
  <c r="H25" i="2"/>
  <c r="H29" i="2"/>
  <c r="H22" i="2"/>
  <c r="H30" i="2"/>
  <c r="H23" i="2"/>
  <c r="H21" i="2"/>
  <c r="H18" i="2"/>
  <c r="H26" i="2"/>
  <c r="H19" i="2"/>
  <c r="H27" i="2"/>
  <c r="B17" i="2"/>
  <c r="C12" i="19" s="1" a="1"/>
  <c r="I19" i="2"/>
  <c r="I23" i="2"/>
  <c r="I27" i="2"/>
  <c r="I25" i="2"/>
  <c r="I22" i="2"/>
  <c r="I30" i="2"/>
  <c r="I20" i="2"/>
  <c r="I24" i="2"/>
  <c r="I28" i="2"/>
  <c r="I21" i="2"/>
  <c r="I29" i="2"/>
  <c r="I26" i="2"/>
  <c r="F25" i="19" l="1"/>
  <c r="E25" i="19"/>
  <c r="D25" i="19"/>
  <c r="F24" i="19"/>
  <c r="E24" i="19"/>
  <c r="D24" i="19"/>
  <c r="E23" i="19"/>
  <c r="F23" i="19"/>
  <c r="D23" i="19"/>
  <c r="D22" i="19"/>
  <c r="F22" i="19"/>
  <c r="E22" i="19"/>
  <c r="F21" i="19"/>
  <c r="E21" i="19"/>
  <c r="D21" i="19"/>
  <c r="F20" i="19"/>
  <c r="E20" i="19"/>
  <c r="D20" i="19"/>
  <c r="F19" i="19"/>
  <c r="D19" i="19"/>
  <c r="E19" i="19"/>
  <c r="F18" i="19"/>
  <c r="D18" i="19"/>
  <c r="E18" i="19"/>
  <c r="F17" i="19"/>
  <c r="E17" i="19"/>
  <c r="D17" i="19"/>
  <c r="E16" i="19"/>
  <c r="D16" i="19"/>
  <c r="F16" i="19"/>
  <c r="D15" i="19"/>
  <c r="E14" i="19"/>
  <c r="E13" i="19"/>
  <c r="E15" i="19"/>
  <c r="F13" i="19"/>
  <c r="F14" i="19"/>
  <c r="F15" i="19"/>
  <c r="C12" i="19"/>
  <c r="D13" i="19"/>
  <c r="D14" i="19"/>
  <c r="C12" i="16" a="1"/>
  <c r="D20" i="16" s="1"/>
  <c r="C12" i="18" a="1"/>
  <c r="E27" i="16"/>
  <c r="E26" i="16"/>
  <c r="D27" i="16"/>
  <c r="F27" i="16"/>
  <c r="F26" i="16"/>
  <c r="D26" i="16"/>
  <c r="J18" i="2"/>
  <c r="H17" i="2"/>
  <c r="B12" i="5" a="1"/>
  <c r="I17" i="2"/>
  <c r="I31" i="2" s="1"/>
  <c r="J24" i="2"/>
  <c r="J21" i="2"/>
  <c r="J25" i="2"/>
  <c r="J27" i="2"/>
  <c r="J20" i="2"/>
  <c r="J26" i="2"/>
  <c r="J29" i="2"/>
  <c r="J30" i="2"/>
  <c r="J19" i="2"/>
  <c r="J28" i="2"/>
  <c r="J22" i="2"/>
  <c r="J23" i="2"/>
  <c r="E25" i="18" l="1"/>
  <c r="D25" i="18"/>
  <c r="G24" i="19"/>
  <c r="G25" i="19"/>
  <c r="G23" i="19"/>
  <c r="G21" i="19"/>
  <c r="G22" i="19"/>
  <c r="G20" i="19"/>
  <c r="G19" i="19"/>
  <c r="G14" i="19"/>
  <c r="G13" i="19"/>
  <c r="G18" i="19"/>
  <c r="G17" i="19"/>
  <c r="G16" i="19"/>
  <c r="G15" i="19"/>
  <c r="F12" i="19"/>
  <c r="D12" i="19"/>
  <c r="E12" i="19"/>
  <c r="D25" i="16"/>
  <c r="E25" i="16"/>
  <c r="F25" i="18"/>
  <c r="F24" i="18"/>
  <c r="E24" i="18"/>
  <c r="D24" i="18"/>
  <c r="E23" i="16"/>
  <c r="E17" i="16"/>
  <c r="E19" i="16"/>
  <c r="F23" i="16"/>
  <c r="D23" i="16"/>
  <c r="D22" i="16"/>
  <c r="D24" i="16"/>
  <c r="E24" i="16"/>
  <c r="E22" i="16"/>
  <c r="E23" i="18"/>
  <c r="D23" i="18"/>
  <c r="F23" i="18"/>
  <c r="E21" i="16"/>
  <c r="E18" i="16"/>
  <c r="D22" i="18"/>
  <c r="E22" i="18"/>
  <c r="F22" i="18"/>
  <c r="E21" i="18"/>
  <c r="D21" i="18"/>
  <c r="F21" i="18"/>
  <c r="C12" i="16"/>
  <c r="D21" i="16"/>
  <c r="F20" i="18"/>
  <c r="D20" i="18"/>
  <c r="E20" i="18"/>
  <c r="D18" i="16"/>
  <c r="D17" i="16"/>
  <c r="E20" i="16"/>
  <c r="D19" i="16"/>
  <c r="E19" i="18"/>
  <c r="D19" i="18"/>
  <c r="F19" i="18"/>
  <c r="D18" i="18"/>
  <c r="F18" i="18"/>
  <c r="E18" i="18"/>
  <c r="D17" i="18"/>
  <c r="F17" i="18"/>
  <c r="E17" i="18"/>
  <c r="E13" i="16"/>
  <c r="D13" i="16"/>
  <c r="E14" i="16"/>
  <c r="E15" i="16"/>
  <c r="D16" i="16"/>
  <c r="D14" i="16"/>
  <c r="E16" i="16"/>
  <c r="D15" i="16"/>
  <c r="D16" i="18"/>
  <c r="F16" i="18"/>
  <c r="E16" i="18"/>
  <c r="D15" i="18"/>
  <c r="D14" i="18"/>
  <c r="E14" i="18"/>
  <c r="F13" i="18"/>
  <c r="E15" i="18"/>
  <c r="F14" i="18"/>
  <c r="F15" i="18"/>
  <c r="D13" i="18"/>
  <c r="E13" i="18"/>
  <c r="C12" i="18"/>
  <c r="G27" i="16"/>
  <c r="G26" i="16"/>
  <c r="D13" i="5"/>
  <c r="D17" i="5"/>
  <c r="D21" i="5"/>
  <c r="D25" i="5"/>
  <c r="C16" i="5"/>
  <c r="C20" i="5"/>
  <c r="C24" i="5"/>
  <c r="C26" i="5"/>
  <c r="D24" i="5"/>
  <c r="C23" i="5"/>
  <c r="D14" i="5"/>
  <c r="D18" i="5"/>
  <c r="D22" i="5"/>
  <c r="C13" i="5"/>
  <c r="C17" i="5"/>
  <c r="C21" i="5"/>
  <c r="C25" i="5"/>
  <c r="D15" i="5"/>
  <c r="D19" i="5"/>
  <c r="D23" i="5"/>
  <c r="C14" i="5"/>
  <c r="C18" i="5"/>
  <c r="C22" i="5"/>
  <c r="D16" i="5"/>
  <c r="D20" i="5"/>
  <c r="D26" i="5"/>
  <c r="C15" i="5"/>
  <c r="C19" i="5"/>
  <c r="F16" i="16"/>
  <c r="F17" i="16"/>
  <c r="F13" i="16"/>
  <c r="F20" i="16"/>
  <c r="F24" i="16"/>
  <c r="B12" i="5"/>
  <c r="E26" i="5"/>
  <c r="F21" i="16"/>
  <c r="F25" i="16"/>
  <c r="F14" i="16"/>
  <c r="F18" i="16"/>
  <c r="F22" i="16"/>
  <c r="F15" i="16"/>
  <c r="F19" i="16"/>
  <c r="E22" i="5"/>
  <c r="E18" i="5"/>
  <c r="E16" i="5"/>
  <c r="E25" i="5"/>
  <c r="E23" i="5"/>
  <c r="E21" i="5"/>
  <c r="E17" i="5"/>
  <c r="E19" i="5"/>
  <c r="E20" i="5"/>
  <c r="E13" i="5"/>
  <c r="E14" i="5"/>
  <c r="E24" i="5"/>
  <c r="E15" i="5"/>
  <c r="J17" i="2"/>
  <c r="J31" i="2" s="1"/>
  <c r="G19" i="16" l="1"/>
  <c r="G12" i="19"/>
  <c r="G26" i="19" s="1"/>
  <c r="G25" i="18"/>
  <c r="G23" i="16"/>
  <c r="G24" i="18"/>
  <c r="G20" i="16"/>
  <c r="G23" i="18"/>
  <c r="G22" i="18"/>
  <c r="G20" i="18"/>
  <c r="G21" i="18"/>
  <c r="G18" i="18"/>
  <c r="G17" i="18"/>
  <c r="G19" i="18"/>
  <c r="G13" i="16"/>
  <c r="G15" i="16"/>
  <c r="G16" i="18"/>
  <c r="G14" i="18"/>
  <c r="D12" i="18"/>
  <c r="F12" i="18"/>
  <c r="E12" i="18"/>
  <c r="G13" i="18"/>
  <c r="G15" i="18"/>
  <c r="F15" i="5"/>
  <c r="D12" i="5"/>
  <c r="C12" i="5"/>
  <c r="F14" i="5"/>
  <c r="E12" i="16"/>
  <c r="D12" i="16"/>
  <c r="F12" i="16"/>
  <c r="G17" i="16"/>
  <c r="G18" i="16"/>
  <c r="G16" i="16"/>
  <c r="G24" i="16"/>
  <c r="G22" i="16"/>
  <c r="G25" i="16"/>
  <c r="G14" i="16"/>
  <c r="G21" i="16"/>
  <c r="F26" i="5"/>
  <c r="F22" i="5"/>
  <c r="E12" i="5"/>
  <c r="F21" i="5"/>
  <c r="F25" i="5"/>
  <c r="F13" i="5"/>
  <c r="F20" i="5"/>
  <c r="F24" i="5"/>
  <c r="F23" i="5"/>
  <c r="F16" i="5"/>
  <c r="F18" i="5"/>
  <c r="F19" i="5"/>
  <c r="F17" i="5"/>
  <c r="G27" i="19" l="1"/>
  <c r="G29" i="19" s="1"/>
  <c r="G30" i="19" s="1"/>
  <c r="G12" i="18"/>
  <c r="G26" i="18" s="1"/>
  <c r="G27" i="18" s="1"/>
  <c r="G12" i="16"/>
  <c r="G28" i="16" s="1"/>
  <c r="G29" i="16" s="1"/>
  <c r="F12" i="5"/>
  <c r="G28" i="19" l="1"/>
  <c r="G31" i="19" s="1"/>
  <c r="C49" i="19" s="1"/>
  <c r="G28" i="18"/>
  <c r="G31" i="18" s="1"/>
  <c r="C49" i="18" s="1"/>
  <c r="G30" i="18"/>
  <c r="F27" i="5"/>
  <c r="F28" i="5" s="1"/>
  <c r="F31" i="5" s="1"/>
  <c r="G31" i="16"/>
  <c r="G32" i="16" s="1"/>
  <c r="G30" i="16"/>
  <c r="G33" i="16" s="1"/>
  <c r="C49" i="16" s="1"/>
  <c r="F29" i="5" l="1"/>
  <c r="F32"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<sst xmlns="http://schemas.openxmlformats.org/spreadsheetml/2006/main" count="629" uniqueCount="335">
  <si>
    <r>
      <t xml:space="preserve">                                                                     </t>
    </r>
    <r>
      <rPr>
        <b/>
        <sz val="22"/>
        <color theme="1"/>
        <rFont val="Avenir Next LT Pro Demi"/>
        <family val="2"/>
      </rPr>
      <t>CLIENT INFORMATION SHEET</t>
    </r>
    <r>
      <rPr>
        <b/>
        <sz val="11"/>
        <color theme="1"/>
        <rFont val="Avenir Next LT Pro Demi"/>
        <family val="2"/>
      </rPr>
      <t xml:space="preserve"> </t>
    </r>
    <r>
      <rPr>
        <b/>
        <sz val="22"/>
        <color theme="1"/>
        <rFont val="Avenir Next LT Pro Demi"/>
        <family val="2"/>
      </rPr>
      <t>(CIS)</t>
    </r>
    <r>
      <rPr>
        <b/>
        <sz val="11"/>
        <color theme="1"/>
        <rFont val="Avenir Next LT Pro Demi"/>
        <family val="2"/>
      </rPr>
      <t xml:space="preserve">
                                                                                                  </t>
    </r>
    <r>
      <rPr>
        <b/>
        <i/>
        <sz val="11"/>
        <color theme="1"/>
        <rFont val="Avenir Next LT Pro Demi"/>
        <family val="2"/>
      </rPr>
      <t>to be filled out by the Corporate Client</t>
    </r>
  </si>
  <si>
    <t>DESIGNATION</t>
  </si>
  <si>
    <t>CONTACT PERSON</t>
  </si>
  <si>
    <t>BILL ADDRESSEE</t>
  </si>
  <si>
    <t>TELEPHONE NUMBER</t>
  </si>
  <si>
    <t>NATURE OF BUSINESS</t>
  </si>
  <si>
    <t>EMAIL ADDRESS</t>
  </si>
  <si>
    <t>LAST NAME</t>
  </si>
  <si>
    <t>FIRST NAME</t>
  </si>
  <si>
    <t>MIDDLE NAME</t>
  </si>
  <si>
    <t>GENDER</t>
  </si>
  <si>
    <t>ADDRESS</t>
  </si>
  <si>
    <t>MOBILE</t>
  </si>
  <si>
    <t>E-MAIL</t>
  </si>
  <si>
    <t>MEMBERSHIP FEE</t>
  </si>
  <si>
    <t>AUTHORIZED SIGNATORY</t>
  </si>
  <si>
    <t>DATE OF BIRTH</t>
  </si>
  <si>
    <t>CIVIL STATUS (SINGLE; MARRIED; WIDOW/WIDOWER)</t>
  </si>
  <si>
    <t>STREET</t>
  </si>
  <si>
    <t>BARANGAY</t>
  </si>
  <si>
    <t>PROVINCE</t>
  </si>
  <si>
    <t>CITY</t>
  </si>
  <si>
    <t>ER Care All-In 100 Adults</t>
  </si>
  <si>
    <t>ER Care All-In 100 Kids</t>
  </si>
  <si>
    <t>ER Care All-In 80 Adults</t>
  </si>
  <si>
    <t>ER Care All-In 100 Adults (w/ top 6 access)</t>
  </si>
  <si>
    <t>ER Care All-In 60 Kids</t>
  </si>
  <si>
    <t>ER Care All-In 80 Kids</t>
  </si>
  <si>
    <t>MedConsult Adults</t>
  </si>
  <si>
    <t>ER Care All-In 100 Kids (w/ top 6 access)</t>
  </si>
  <si>
    <t>ER Care All-In 80 Adults (w/ top 6 access)</t>
  </si>
  <si>
    <t>ER Care Choice 50 (90 days)</t>
  </si>
  <si>
    <t>ER Care All-In 60 Kids (w/ top 6 access)</t>
  </si>
  <si>
    <t>ER Care Basic 50</t>
  </si>
  <si>
    <t>ER Care All-In 80 Kids (w/ top 6 access)</t>
  </si>
  <si>
    <t>K12 Health Cover</t>
  </si>
  <si>
    <t>ER Care Booster 100</t>
  </si>
  <si>
    <t>MedConsult Kids</t>
  </si>
  <si>
    <t>ER Care Choice 50 (30 days)</t>
  </si>
  <si>
    <t>ER Care Booster 60</t>
  </si>
  <si>
    <t>ER Care Booster 100 (w/ top 6 access)</t>
  </si>
  <si>
    <t>ER Care Choice 50 (60 days)</t>
  </si>
  <si>
    <t>MedConsult Seniors</t>
  </si>
  <si>
    <t>ER Care Booster 80</t>
  </si>
  <si>
    <t>Total ProtectER</t>
  </si>
  <si>
    <t>ER Care Choice 30 (90 days)</t>
  </si>
  <si>
    <t>ER Care Choice 30 (30 days)</t>
  </si>
  <si>
    <t>Total ProtectER (w/ top 6 access)</t>
  </si>
  <si>
    <t>ER Care Booster 60 (w/ top 6 access)</t>
  </si>
  <si>
    <t>Dengue Flex</t>
  </si>
  <si>
    <t>ER Care Booster 80 (w/ top 6 access)</t>
  </si>
  <si>
    <t>She's Well Violet</t>
  </si>
  <si>
    <t>ER Care Choice 30 (60 days)</t>
  </si>
  <si>
    <t>She's Well Lily</t>
  </si>
  <si>
    <t>Prepaid plans</t>
  </si>
  <si>
    <t>Membership fee</t>
  </si>
  <si>
    <t>CHOSEN PLAN TYPE</t>
  </si>
  <si>
    <t>PRICE</t>
  </si>
  <si>
    <t>ITEM</t>
  </si>
  <si>
    <t>SKU</t>
  </si>
  <si>
    <t>UNIT</t>
  </si>
  <si>
    <t>SUBTOTAL</t>
  </si>
  <si>
    <t>Net of VAT</t>
  </si>
  <si>
    <t>12% VAT</t>
  </si>
  <si>
    <t>TOTAL</t>
  </si>
  <si>
    <t>2% W/TAX</t>
  </si>
  <si>
    <t>Subtotal</t>
  </si>
  <si>
    <t>Gand Total</t>
  </si>
  <si>
    <t>BILL TO:</t>
  </si>
  <si>
    <t>RAUL C. ALCAZAR</t>
  </si>
  <si>
    <t>raul@alcazar.com.ph</t>
  </si>
  <si>
    <t>PRODUCT</t>
  </si>
  <si>
    <t>Maximum Limit</t>
  </si>
  <si>
    <t>Age eligibility</t>
  </si>
  <si>
    <t>Room Accomodation</t>
  </si>
  <si>
    <t>Top 6 hospitals</t>
  </si>
  <si>
    <t>Validity</t>
  </si>
  <si>
    <t>Coverage</t>
  </si>
  <si>
    <t>Doctor's Professional Fees</t>
  </si>
  <si>
    <t>Laboratory &amp; Diagnosic Procedures</t>
  </si>
  <si>
    <t>Required Medicines</t>
  </si>
  <si>
    <t>Room Accomodation if required</t>
  </si>
  <si>
    <t>Surgery &amp; surgeon's fees if medically required</t>
  </si>
  <si>
    <t>Use of operating room, recovery room, ICU as medically necessary</t>
  </si>
  <si>
    <t>Special modalities of treatment</t>
  </si>
  <si>
    <t>Cash Allowance</t>
  </si>
  <si>
    <t>Telemedicine</t>
  </si>
  <si>
    <t>Life Insurance</t>
  </si>
  <si>
    <t>ER SERIES FOR ACCIDENTS, VIRAL &amp; BACTERIAL</t>
  </si>
  <si>
    <t>ER CARE ALL IN 60 Kids</t>
  </si>
  <si>
    <t>1 -17 years old</t>
  </si>
  <si>
    <t>Ward</t>
  </si>
  <si>
    <t>add: P2,000.00</t>
  </si>
  <si>
    <t>1 year 1 time use</t>
  </si>
  <si>
    <t>ER Treatment and Hospital Confinement due to Accident, Viral, Bacterial &amp; specific conditions</t>
  </si>
  <si>
    <t>Covered</t>
  </si>
  <si>
    <t>x</t>
  </si>
  <si>
    <t>1-year unlimited access to telemedicine/remote medical consultation even if card has been used for ER</t>
  </si>
  <si>
    <t>ER CARE ALL IN 80 Kids</t>
  </si>
  <si>
    <t>Semi-private</t>
  </si>
  <si>
    <t>ER CARE ALL IN 100 Kids</t>
  </si>
  <si>
    <t>Regular Private</t>
  </si>
  <si>
    <t>ER CARE ALL IN 80 Adults</t>
  </si>
  <si>
    <t>18 -64 years old</t>
  </si>
  <si>
    <t>add: P700.00</t>
  </si>
  <si>
    <t xml:space="preserve">One Time Hospital cash allowance of Php 1,000 when confined </t>
  </si>
  <si>
    <t>ER CARE ALL IN 100 Adults</t>
  </si>
  <si>
    <t>yes</t>
  </si>
  <si>
    <t>ER Treatment and Hospital Confinement due to Accident, viral, bacterial &amp; specific conditions</t>
  </si>
  <si>
    <t>18 - 64 years old</t>
  </si>
  <si>
    <t>ER Treatment due to Accident</t>
  </si>
  <si>
    <t>ER Treatment and Hospital Confinement due to Accident</t>
  </si>
  <si>
    <t>Top 6 Hospitals:</t>
  </si>
  <si>
    <t>St. Luke's QC</t>
  </si>
  <si>
    <t>St. Luke's Global</t>
  </si>
  <si>
    <t>Makati Medical Center</t>
  </si>
  <si>
    <t>Asian Hospital</t>
  </si>
  <si>
    <t>The Medical City</t>
  </si>
  <si>
    <t>Cardinal Santos Medical Center</t>
  </si>
  <si>
    <t>9auto generated)</t>
  </si>
  <si>
    <t>PRICE (auto generate)</t>
  </si>
  <si>
    <t>PRODUCT (auto generate)</t>
  </si>
  <si>
    <t>Face to face Medical Consultations</t>
  </si>
  <si>
    <t>Telemedicine over the Phone</t>
  </si>
  <si>
    <t>Dental</t>
  </si>
  <si>
    <t>Medconsult Kids</t>
  </si>
  <si>
    <t>unlimited</t>
  </si>
  <si>
    <t>Covered (specific conditions)</t>
  </si>
  <si>
    <t>Medconsult Adults</t>
  </si>
  <si>
    <t>Medconsult Senior</t>
  </si>
  <si>
    <t>65 years old &amp; above</t>
  </si>
  <si>
    <t>Laboratory &amp; Diagnostic Procedures</t>
  </si>
  <si>
    <t>One time cash allowance of Php 1000 if confined</t>
  </si>
  <si>
    <t>K12</t>
  </si>
  <si>
    <t>1-20</t>
  </si>
  <si>
    <t>Dengue Fever, Leptospirosis</t>
  </si>
  <si>
    <t>DENGUE FLEX</t>
  </si>
  <si>
    <t>21 - 70</t>
  </si>
  <si>
    <t>FILL UP UNSHADED CELLS ONLY</t>
  </si>
  <si>
    <t>0917 8192590 (02)8463 4771</t>
  </si>
  <si>
    <t>hmocard.ph</t>
  </si>
  <si>
    <t>VALIDITY</t>
  </si>
  <si>
    <t>1 year</t>
  </si>
  <si>
    <t>PROFORMA INVOICE</t>
  </si>
  <si>
    <t>COUNT</t>
  </si>
  <si>
    <t>PRODUCT NUMBER</t>
  </si>
  <si>
    <t>PRODCUT NUMBER</t>
  </si>
  <si>
    <t>PLAN TYPE (auto generate, do not fill up)</t>
  </si>
  <si>
    <t>General Exclusions</t>
  </si>
  <si>
    <t>1. Viral and bacterial illnesses that are complications of or contracted due to a compromised or impaired immune system. The following are examples but not limited to:</t>
  </si>
  <si>
    <t>Patients with malnutrition</t>
  </si>
  <si>
    <t>Patients with uncontrolled diabetes mellitus</t>
  </si>
  <si>
    <t>Recipients of organ transplant</t>
  </si>
  <si>
    <t>Patients with hematologic malignancies</t>
  </si>
  <si>
    <t>Patients undergoing radiation, chemotherapy and immunosuppressive therapy</t>
  </si>
  <si>
    <t>Patients with HIV / AIDS infection</t>
  </si>
  <si>
    <t>Patients with foreign objects/implants such as venous or urinary catheters.</t>
  </si>
  <si>
    <t>Patients with auto-immune diseases such as Systemic Lupus Erythematous (SLE), Rheumatoid Arthritis, Multiple Sclerosis, Guillain-Barre syndrome</t>
  </si>
  <si>
    <t>2. Viral infections like:</t>
  </si>
  <si>
    <t>Hepatitis B, C, D &amp; E</t>
  </si>
  <si>
    <t>Herpes infections like Epstein-Barr and Cytomegalovirus</t>
  </si>
  <si>
    <t>3. Accidents and viral / bacterial illnesses that are secondary to or contracted due to having a degenerative disease such as but not limited to Alzheimer’s disease, Amyotrophic lateral sclerosis (ALS), Parkinson’s disease.</t>
  </si>
  <si>
    <t>4. Conditions secondary to all pregnancy and fertility-related illnesses / treatments.</t>
  </si>
  <si>
    <t>5. Lithiasis/stones of the gallbladder and genito-urinary system.</t>
  </si>
  <si>
    <t>6. Sexually transmitted infections such as but not limited to syphilis, gonorrhea, chlamydia, human papillomavirus infection, HIV/AIDS.</t>
  </si>
  <si>
    <t>7. Pre-existing conditions except Hepatitis A.</t>
  </si>
  <si>
    <t>8. Chronic viral and bacterial illnesses.</t>
  </si>
  <si>
    <t>9. Congenital illnesses acquired through viral and bacterial infections.</t>
  </si>
  <si>
    <t>10. Care by non-accredited Physician and/or in a non-accredited hospital.</t>
  </si>
  <si>
    <t>11. All dental related conditions and services.</t>
  </si>
  <si>
    <t>12. Complications from sterilization of either sex or reversal of such, artificial insemination, sex transformations, and circumcision</t>
  </si>
  <si>
    <t>13. Rest cures, custodial, domiciliary, or convalescent care.</t>
  </si>
  <si>
    <t>14. Complications arising from cosmetic surgery, dental/oral surgery and dermatological procedures for the purpose of beautification, including reconstructive surgery to treat a dysfunctional defect due to a disease or accident</t>
  </si>
  <si>
    <t>15. Psychiatric disorders, psychosomatic illnesses, hyperventilation syndrome, stress related conditions, adjustment disorders, alcoholism and its complications or conditions related to substance or drug abuse, addiction and intoxication.</t>
  </si>
  <si>
    <t>16. Medical and/or surgical procedures which are not generally accepted as standard treatment by the medical profession like acupuncture.</t>
  </si>
  <si>
    <t>17. Procurement or use of corrective appliances, artificial aids and durable equipment, and orthopedic prosthesis and implants.</t>
  </si>
  <si>
    <t>18. Surcharges resulting from additional personal (luxuries/accommodation) request or service including special nursing services.</t>
  </si>
  <si>
    <t>19. Injuries or illnesses due to military, paramilitary, police service, high risk activities, or suffered under conditions of war, self-inflicted, caused by attempt at suicide or incurred as a result of or while participating in a crime or acts involving the violation of law, administrative order or ordinances.</t>
  </si>
  <si>
    <t>20. Professional sports and high-risk sports.</t>
  </si>
  <si>
    <t>21. Outpatient/Take home medicines.</t>
  </si>
  <si>
    <t>22. Valvular Heart Disease and/or Rheumatic Heart Disease.</t>
  </si>
  <si>
    <t>ER Care All-In covers diseases that include, but are not limited to:</t>
  </si>
  <si>
    <t>Acute Bronchitis</t>
  </si>
  <si>
    <t>Acute gastroenteritis with dehydration</t>
  </si>
  <si>
    <t>Acute tonsillopharyngitis with moderate dehydration</t>
  </si>
  <si>
    <t>Acute Sinusitis</t>
  </si>
  <si>
    <t>Acute tonsillopharyngitis</t>
  </si>
  <si>
    <t>Acute Upper Respiratory Tract Infection</t>
  </si>
  <si>
    <t>Amoebiasis</t>
  </si>
  <si>
    <t>Cellulitis</t>
  </si>
  <si>
    <t>Dengue Fever</t>
  </si>
  <si>
    <t>Acute Pneumonia</t>
  </si>
  <si>
    <t>Typhoid Fever</t>
  </si>
  <si>
    <t>Urinary Tract Infection</t>
  </si>
  <si>
    <t>SVI (systemic viral infection) with fever</t>
  </si>
  <si>
    <t>Measles with high-grade fever</t>
  </si>
  <si>
    <t>Chicken pox with complications</t>
  </si>
  <si>
    <t>Leptospirosis</t>
  </si>
  <si>
    <t>Polio</t>
  </si>
  <si>
    <t>Cholera</t>
  </si>
  <si>
    <t>Diphtheria</t>
  </si>
  <si>
    <t>Pertussis</t>
  </si>
  <si>
    <t>Tetanus</t>
  </si>
  <si>
    <t>Rabies</t>
  </si>
  <si>
    <t>Meningitis</t>
  </si>
  <si>
    <t>Chikungunya</t>
  </si>
  <si>
    <t>Malaria</t>
  </si>
  <si>
    <t>Anaphylactic Shock</t>
  </si>
  <si>
    <t>Acute Appendicitis</t>
  </si>
  <si>
    <t>ER Care All-In covers accidents that include, but are not limited to:</t>
  </si>
  <si>
    <t>Accidents, excluding Cerebrovascular (Stroke)</t>
  </si>
  <si>
    <t>Fracture, new</t>
  </si>
  <si>
    <t>Burns, new</t>
  </si>
  <si>
    <t>New animal bites, including first dose of vaccines up to a maximum of Php20,000</t>
  </si>
  <si>
    <t>Cuts, new, needing suturing</t>
  </si>
  <si>
    <t>Sports injuries, contact and noncontact sports, excluding professional sports and high-risk sports</t>
  </si>
  <si>
    <t>A Member’s eligibility to emergency care benefits under the Agreement shall be based on the final medical diagnosis.</t>
  </si>
  <si>
    <t>NON-COVERABLE CONDITIONS</t>
  </si>
  <si>
    <t>Non-emergency and pre-existing conditions, congenital and maternity-related conditions, and other conditions under iCare's General Exclusions list are not covered by this product.</t>
  </si>
  <si>
    <t>An illness or condition is considered pre-existing if, prior to effective date of coverage:</t>
  </si>
  <si>
    <t>1. Any professional advice or treatment was given for such illness or condition;</t>
  </si>
  <si>
    <t>2. Such illness or condition was in any way already known to the Member; or</t>
  </si>
  <si>
    <t>3. The pathogenesis of such illness or condition had already started (of which the Member may not be aware of).</t>
  </si>
  <si>
    <t>Non-coverable accidents include, but are not limited to:</t>
  </si>
  <si>
    <r>
      <t>·</t>
    </r>
    <r>
      <rPr>
        <sz val="7"/>
        <color rgb="FF000000"/>
        <rFont val="Times New Roman"/>
        <family val="1"/>
      </rPr>
      <t xml:space="preserve">         </t>
    </r>
    <r>
      <rPr>
        <sz val="12"/>
        <color rgb="FF000000"/>
        <rFont val="Calibri"/>
        <family val="2"/>
        <scheme val="minor"/>
      </rPr>
      <t>self-inflicted injuries</t>
    </r>
  </si>
  <si>
    <r>
      <t>·</t>
    </r>
    <r>
      <rPr>
        <sz val="7"/>
        <color rgb="FF000000"/>
        <rFont val="Times New Roman"/>
        <family val="1"/>
      </rPr>
      <t xml:space="preserve">         </t>
    </r>
    <r>
      <rPr>
        <sz val="12"/>
        <color rgb="FF000000"/>
        <rFont val="Calibri"/>
        <family val="2"/>
        <scheme val="minor"/>
      </rPr>
      <t>injuries from professional sports and high-risk sports</t>
    </r>
  </si>
  <si>
    <r>
      <t>·</t>
    </r>
    <r>
      <rPr>
        <sz val="7"/>
        <color rgb="FF000000"/>
        <rFont val="Times New Roman"/>
        <family val="1"/>
      </rPr>
      <t xml:space="preserve">         </t>
    </r>
    <r>
      <rPr>
        <sz val="12"/>
        <color rgb="FF000000"/>
        <rFont val="Calibri"/>
        <family val="2"/>
        <scheme val="minor"/>
      </rPr>
      <t>injuries or illnesses due to military, paramilitary, or police service</t>
    </r>
  </si>
  <si>
    <r>
      <t>·</t>
    </r>
    <r>
      <rPr>
        <sz val="7"/>
        <color rgb="FF000000"/>
        <rFont val="Times New Roman"/>
        <family val="1"/>
      </rPr>
      <t xml:space="preserve">         </t>
    </r>
    <r>
      <rPr>
        <sz val="12"/>
        <color rgb="FF000000"/>
        <rFont val="Calibri"/>
        <family val="2"/>
        <scheme val="minor"/>
      </rPr>
      <t>injuries from high risk activities or suffered under conditions of war</t>
    </r>
  </si>
  <si>
    <r>
      <t>·</t>
    </r>
    <r>
      <rPr>
        <sz val="7"/>
        <color rgb="FF000000"/>
        <rFont val="Times New Roman"/>
        <family val="1"/>
      </rPr>
      <t xml:space="preserve">         </t>
    </r>
    <r>
      <rPr>
        <sz val="12"/>
        <color rgb="FF000000"/>
        <rFont val="Calibri"/>
        <family val="2"/>
        <scheme val="minor"/>
      </rPr>
      <t>accidents that are secondary to or contracted due to degenerative diseases such as Alzheimer’s Disease and Parkinson’s Disease.</t>
    </r>
  </si>
  <si>
    <t>Dengue Fever, Leptospirosis, Covid 19</t>
  </si>
  <si>
    <t>Consultations &amp; Dental</t>
  </si>
  <si>
    <t>ER Treatment and Hospital Confinement due to Accident, Viral, Bacterial &amp; specific conditions w/ life insurance</t>
  </si>
  <si>
    <t>up to 32 only</t>
  </si>
  <si>
    <t>nil</t>
  </si>
  <si>
    <t>SUFFIX</t>
  </si>
  <si>
    <t>COMPANY/AGENCY TIN</t>
  </si>
  <si>
    <t>Plan type</t>
  </si>
  <si>
    <t>DESCRIPTION</t>
  </si>
  <si>
    <t>ER Care All-In 100 Adults Regular Private</t>
  </si>
  <si>
    <t>ER Care All-In 100 Kids Regular Private</t>
  </si>
  <si>
    <t>ER Care All-In 60 Kids Ward</t>
  </si>
  <si>
    <t>ER Care All-In 80 Adults Semi Private</t>
  </si>
  <si>
    <t>ER Care All-In 80 Adults Semi Private (w/ top 6 access)</t>
  </si>
  <si>
    <t>ER Care All-In 100 Kids Regular Private (w/ top 6 access)</t>
  </si>
  <si>
    <t>ER Care All-In 60 Kids Ward (w/ top 6 access)</t>
  </si>
  <si>
    <t>ER Care All-In 80 Kids Semi Private</t>
  </si>
  <si>
    <t>ER Care All-In 80 Kids Semi Private (w/ top 6 access)</t>
  </si>
  <si>
    <t>ER Care All-In 100 Adults RegularPrivate (w/ top 6 access)</t>
  </si>
  <si>
    <t>a</t>
  </si>
  <si>
    <t>b</t>
  </si>
  <si>
    <t>c</t>
  </si>
  <si>
    <t>d</t>
  </si>
  <si>
    <t>f</t>
  </si>
  <si>
    <t>g</t>
  </si>
  <si>
    <t>h</t>
  </si>
  <si>
    <t>i</t>
  </si>
  <si>
    <t>j</t>
  </si>
  <si>
    <t>e</t>
  </si>
  <si>
    <t>k</t>
  </si>
  <si>
    <t>l</t>
  </si>
  <si>
    <t>m</t>
  </si>
  <si>
    <t>n</t>
  </si>
  <si>
    <t>PRODUCT CODE</t>
  </si>
  <si>
    <t>PRODUCT CODE W/O TOP 6</t>
  </si>
  <si>
    <t>PRODUCT CODE W/ TOP 6</t>
  </si>
  <si>
    <t>ENTER PRODUCT CODE IN COLUMN A &amp; QUANTITY IN COLUMN D</t>
  </si>
  <si>
    <t>-end'</t>
  </si>
  <si>
    <t>end</t>
  </si>
  <si>
    <t>AUTO GENERATE DO NOT FILL UP</t>
  </si>
  <si>
    <t>TOTAL (auto generate)</t>
  </si>
  <si>
    <t>RECOMMEND TO USE EXCEL. THERE ARE FORMULAS THAT DO NOT WORK ON GOOGLE SHEET</t>
  </si>
  <si>
    <t>ERCAI100A</t>
  </si>
  <si>
    <t>ERCAI100A-P</t>
  </si>
  <si>
    <t>ERCAI80A</t>
  </si>
  <si>
    <t>ERCAI80A-P</t>
  </si>
  <si>
    <t>ERCAI60K</t>
  </si>
  <si>
    <t>ERCAIK60-P</t>
  </si>
  <si>
    <t>ERCAI80K</t>
  </si>
  <si>
    <t>ERCAI100K</t>
  </si>
  <si>
    <t>ERCAI100K-P</t>
  </si>
  <si>
    <t>MCA</t>
  </si>
  <si>
    <t>MCK</t>
  </si>
  <si>
    <t>MCS</t>
  </si>
  <si>
    <t>ERCAI80K-P</t>
  </si>
  <si>
    <t>COMPANY/AGENCY NAME
(AS REFLECTED IN SEC/DTI REGISTRATION)</t>
  </si>
  <si>
    <t>BILLING INVOICE</t>
  </si>
  <si>
    <r>
      <rPr>
        <b/>
        <i/>
        <sz val="8"/>
        <rFont val="Calibri"/>
        <family val="2"/>
      </rPr>
      <t>Important notice</t>
    </r>
    <r>
      <rPr>
        <i/>
        <sz val="8"/>
        <rFont val="Calibri"/>
        <family val="2"/>
      </rPr>
      <t>: By purchasing and registering this health voucher, you agree and acknowledge the Insular Health Care Agreement governing the use of this health voucher.</t>
    </r>
  </si>
  <si>
    <t>Prepared by:</t>
  </si>
  <si>
    <t>Accredited Sales Partner</t>
  </si>
  <si>
    <t>ER Care All-In 100 Adults Regular Private (w/ top 6 access)</t>
  </si>
  <si>
    <t>modified by RAUL C. ALCAZAR</t>
  </si>
  <si>
    <t>to make things easy and user friendly</t>
  </si>
  <si>
    <t>makes us happy</t>
  </si>
  <si>
    <t>by filling up unshaded portions everything is automatically generated up to SOA/Billing</t>
  </si>
  <si>
    <t>OFFICE ADDRESS</t>
  </si>
  <si>
    <t>JOINED ADDRESS</t>
  </si>
  <si>
    <t>JOINED NAME</t>
  </si>
  <si>
    <t xml:space="preserve">          Step 1</t>
  </si>
  <si>
    <t xml:space="preserve">       You can also pay via other payment channels such as over the counter, e-wallet and credit card through</t>
  </si>
  <si>
    <t xml:space="preserve">       Payments - iCare Top Affordable HMO Philippines</t>
  </si>
  <si>
    <t xml:space="preserve">       of withholding taxes must be accompanied by ORIGINAL BIR FORM 2307and / or 2306.</t>
  </si>
  <si>
    <t xml:space="preserve">          You may transfer payment using following account details:</t>
  </si>
  <si>
    <r>
      <t xml:space="preserve">       STEP 2: </t>
    </r>
    <r>
      <rPr>
        <sz val="9"/>
        <color rgb="FF000000"/>
        <rFont val="Calibri"/>
        <family val="2"/>
      </rPr>
      <t xml:space="preserve">Once paid, send proof of payment to Insular Health Care to </t>
    </r>
    <r>
      <rPr>
        <sz val="9"/>
        <color rgb="FF3333FF"/>
        <rFont val="Calibri"/>
        <family val="2"/>
      </rPr>
      <t>cashier@insularhealthcare.com.ph</t>
    </r>
    <r>
      <rPr>
        <sz val="9"/>
        <color rgb="FF000000"/>
        <rFont val="Calibri"/>
        <family val="2"/>
      </rPr>
      <t xml:space="preserve">. Payments net </t>
    </r>
  </si>
  <si>
    <t>•   Account name: INSULAR HEALTH CARE, INC.</t>
  </si>
  <si>
    <t>•   Account number (will depend on preferred bank)</t>
  </si>
  <si>
    <t>o  Unionbank: 000010019893</t>
  </si>
  <si>
    <t>o  BDO: 002048012136</t>
  </si>
  <si>
    <t>o  BPI: 3390007875</t>
  </si>
  <si>
    <t>QUANTITY</t>
  </si>
  <si>
    <t>PRODUCT
 CODE</t>
  </si>
  <si>
    <t>John</t>
  </si>
  <si>
    <t>One time payment, no monthly</t>
  </si>
  <si>
    <t>No membership restrictions</t>
  </si>
  <si>
    <t>Health eVoucher generated within 24 hours</t>
  </si>
  <si>
    <t>Access to 2,000+ accredited hospitals nationwide</t>
  </si>
  <si>
    <t>FEATURES</t>
  </si>
  <si>
    <t>All digital, paperless transactions</t>
  </si>
  <si>
    <t>CHECK PRODUCT CODE IN PRODUCT LIST</t>
  </si>
  <si>
    <t>Raul C. Alcazar</t>
  </si>
  <si>
    <t>0917-8192590 (02)8463-4771</t>
  </si>
  <si>
    <t>Product Serial*</t>
  </si>
  <si>
    <t>FirstName*</t>
  </si>
  <si>
    <t>LastName*</t>
  </si>
  <si>
    <t>MiddleName</t>
  </si>
  <si>
    <t>Suffix</t>
  </si>
  <si>
    <t>Birthdate*</t>
  </si>
  <si>
    <t>Gender*</t>
  </si>
  <si>
    <t>Civil Status</t>
  </si>
  <si>
    <t>Mobile*</t>
  </si>
  <si>
    <t>Email*</t>
  </si>
  <si>
    <t>Street*</t>
  </si>
  <si>
    <t>Barangay</t>
  </si>
  <si>
    <t>City*</t>
  </si>
  <si>
    <t>Province*</t>
  </si>
  <si>
    <t>Religion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</si>
</sst>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m/d/yyyy;@"/>
    <numFmt numFmtId="165" formatCode="_-* #,##0_-;\-* #,##0_-;_-* &quot;-&quot;??_-;_-@_-"/>
    <numFmt numFmtId="166" formatCode="[$-3409]mmmm\ dd\,\ yyyy;@"/>
    <numFmt numFmtId="167" formatCode="ddmmyyyy"/>
    <numFmt numFmtId="168" formatCode="0;\-0;;@"/>
  </numFmts>
  <fonts count="60">
    <font>
      <sz val="11"/>
      <name val="Calibri"/>
    </font>
    <font>
      <sz val="11"/>
      <color theme="1"/>
      <name val="Calibri"/>
      <family val="2"/>
      <scheme val="minor"/>
    </font>
    <font>
      <sz val="11"/>
      <color theme="1"/>
      <name val="Calibri"/>
      <family val="2"/>
      <scheme val="minor"/>
    </font>
    <font>
      <sz val="11"/>
      <name val="Avenir Next LT Pro"/>
      <family val="2"/>
    </font>
    <font>
      <b/>
      <sz val="11"/>
      <name val="Avenir Next LT Pro"/>
      <family val="2"/>
    </font>
    <font>
      <b/>
      <sz val="11"/>
      <color theme="1"/>
      <name val="Avenir Next LT Pro Demi"/>
      <family val="2"/>
    </font>
    <font>
      <b/>
      <sz val="22"/>
      <color theme="1"/>
      <name val="Avenir Next LT Pro Demi"/>
      <family val="2"/>
    </font>
    <font>
      <b/>
      <sz val="11"/>
      <color theme="0"/>
      <name val="Avenir Next LT Pro"/>
      <family val="2"/>
    </font>
    <font>
      <b/>
      <i/>
      <sz val="11"/>
      <color theme="1"/>
      <name val="Avenir Next LT Pro Demi"/>
      <family val="2"/>
    </font>
    <font>
      <sz val="11"/>
      <name val="Calibri"/>
      <family val="2"/>
    </font>
    <font>
      <u/>
      <sz val="11"/>
      <color theme="10"/>
      <name val="Calibri"/>
      <family val="2"/>
    </font>
    <font>
      <sz val="8"/>
      <name val="Calibri"/>
      <family val="2"/>
    </font>
    <font>
      <u/>
      <sz val="11"/>
      <color theme="10"/>
      <name val="Calibri"/>
      <family val="2"/>
    </font>
    <font>
      <b/>
      <sz val="11"/>
      <name val="Calibri"/>
      <family val="2"/>
    </font>
    <font>
      <b/>
      <sz val="12"/>
      <color theme="0"/>
      <name val="Avenir Next LT Pro Light"/>
      <family val="2"/>
    </font>
    <font>
      <sz val="12"/>
      <name val="Calibri"/>
      <family val="2"/>
    </font>
    <font>
      <sz val="12"/>
      <color theme="1"/>
      <name val="Avenir Next LT Pro Light"/>
      <family val="2"/>
    </font>
    <font>
      <b/>
      <sz val="12"/>
      <color theme="1"/>
      <name val="Avenir Next LT Pro Light"/>
      <family val="2"/>
    </font>
    <font>
      <b/>
      <sz val="12"/>
      <name val="Avenir Next LT Pro"/>
      <family val="2"/>
    </font>
    <font>
      <sz val="12"/>
      <name val="Avenir Next LT Pro"/>
      <family val="2"/>
    </font>
    <font>
      <b/>
      <sz val="9"/>
      <color theme="1"/>
      <name val="Arial"/>
      <family val="2"/>
    </font>
    <font>
      <b/>
      <u/>
      <sz val="14"/>
      <color theme="10"/>
      <name val="Arial"/>
      <family val="2"/>
    </font>
    <font>
      <b/>
      <sz val="9"/>
      <color theme="10"/>
      <name val="Arial"/>
      <family val="2"/>
    </font>
    <font>
      <b/>
      <sz val="9"/>
      <color theme="0"/>
      <name val="Arial"/>
      <family val="2"/>
    </font>
    <font>
      <b/>
      <sz val="10"/>
      <color theme="1"/>
      <name val="Arial"/>
      <family val="2"/>
    </font>
    <font>
      <b/>
      <sz val="10"/>
      <color theme="0"/>
      <name val="Avenir Next LT Pro Light"/>
      <family val="2"/>
    </font>
    <font>
      <b/>
      <sz val="12"/>
      <color rgb="FF3333FF"/>
      <name val="Arial"/>
      <family val="2"/>
    </font>
    <font>
      <b/>
      <sz val="12"/>
      <color theme="0"/>
      <name val="Arial"/>
      <family val="2"/>
    </font>
    <font>
      <sz val="12"/>
      <color theme="1"/>
      <name val="Arial"/>
      <family val="2"/>
    </font>
    <font>
      <sz val="10"/>
      <color theme="1"/>
      <name val="Arial"/>
      <family val="2"/>
    </font>
    <font>
      <b/>
      <sz val="12"/>
      <name val="Calibri"/>
      <family val="2"/>
    </font>
    <font>
      <b/>
      <sz val="12"/>
      <color theme="1"/>
      <name val="Calibri"/>
      <family val="2"/>
      <scheme val="minor"/>
    </font>
    <font>
      <sz val="12"/>
      <color theme="1"/>
      <name val="Calibri"/>
      <family val="2"/>
      <scheme val="minor"/>
    </font>
    <font>
      <b/>
      <sz val="12"/>
      <color rgb="FF000000"/>
      <name val="Calibri"/>
      <family val="2"/>
      <scheme val="minor"/>
    </font>
    <font>
      <sz val="12"/>
      <color rgb="FF000000"/>
      <name val="Symbol"/>
      <family val="1"/>
      <charset val="2"/>
    </font>
    <font>
      <sz val="7"/>
      <color rgb="FF000000"/>
      <name val="Times New Roman"/>
      <family val="1"/>
    </font>
    <font>
      <sz val="12"/>
      <color rgb="FF000000"/>
      <name val="Calibri"/>
      <family val="2"/>
      <scheme val="minor"/>
    </font>
    <font>
      <sz val="10"/>
      <name val="Calibri"/>
      <family val="2"/>
    </font>
    <font>
      <sz val="10"/>
      <name val="Avenir Next LT Pro"/>
      <family val="2"/>
    </font>
    <font>
      <sz val="9"/>
      <name val="Avenir Next LT Pro"/>
      <family val="2"/>
    </font>
    <font>
      <sz val="14"/>
      <name val="Avenir Next LT Pro"/>
      <family val="2"/>
    </font>
    <font>
      <b/>
      <sz val="12"/>
      <color theme="0"/>
      <name val="Avenir Next LT Pro"/>
      <family val="2"/>
    </font>
    <font>
      <sz val="18"/>
      <name val="Avenir Next LT Pro"/>
      <family val="2"/>
    </font>
    <font>
      <b/>
      <sz val="16"/>
      <name val="Calibri"/>
      <family val="2"/>
    </font>
    <font>
      <i/>
      <sz val="8"/>
      <name val="Calibri"/>
      <family val="2"/>
    </font>
    <font>
      <b/>
      <i/>
      <sz val="8"/>
      <name val="Calibri"/>
      <family val="2"/>
    </font>
    <font>
      <sz val="9"/>
      <name val="Arial"/>
      <family val="2"/>
    </font>
    <font>
      <sz val="9"/>
      <name val="Calibri"/>
      <family val="2"/>
    </font>
    <font>
      <b/>
      <sz val="11"/>
      <color theme="0"/>
      <name val="Arial"/>
      <family val="2"/>
    </font>
    <font>
      <sz val="14"/>
      <name val="Arial"/>
      <family val="2"/>
    </font>
    <font>
      <sz val="12"/>
      <name val="Arial"/>
      <family val="2"/>
    </font>
    <font>
      <sz val="11"/>
      <name val="Arial"/>
      <family val="2"/>
    </font>
    <font>
      <b/>
      <sz val="9"/>
      <name val="Calibri"/>
      <family val="2"/>
    </font>
    <font>
      <sz val="9"/>
      <color rgb="FF000000"/>
      <name val="Calibri"/>
      <family val="2"/>
    </font>
    <font>
      <b/>
      <sz val="9"/>
      <color rgb="FF000000"/>
      <name val="Calibri"/>
      <family val="2"/>
    </font>
    <font>
      <b/>
      <sz val="9"/>
      <color rgb="FF3333FF"/>
      <name val="Calibri"/>
      <family val="2"/>
    </font>
    <font>
      <sz val="9"/>
      <color rgb="FF3333FF"/>
      <name val="Calibri"/>
      <family val="2"/>
    </font>
    <font>
      <b/>
      <sz val="10"/>
      <name val="Calibri"/>
      <family val="2"/>
    </font>
    <font>
      <b/>
      <sz val="14"/>
      <color theme="1"/>
      <name val="Calibri"/>
      <family val="2"/>
      <scheme val="minor"/>
    </font>
    <font>
      <b/>
      <sz val="11"/>
      <color rgb="FFFFFFFF"/>
      <name val="Calibri"/>
      <family val="2"/>
    </font>
  </fonts>
  <fills count="10">
    <fill>
      <patternFill patternType="none"/>
    </fill>
    <fill>
      <patternFill patternType="gray125"/>
    </fill>
    <fill>
      <patternFill patternType="solid">
        <fgColor theme="5"/>
        <bgColor indexed="64"/>
      </patternFill>
    </fill>
    <fill>
      <patternFill patternType="solid">
        <fgColor theme="5" tint="0.79998168889431442"/>
        <bgColor indexed="64"/>
      </patternFill>
    </fill>
    <fill>
      <patternFill patternType="solid">
        <fgColor rgb="FF964B00"/>
        <bgColor indexed="64"/>
      </patternFill>
    </fill>
    <fill>
      <patternFill patternType="solid">
        <fgColor rgb="FFFFFBEA"/>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rgb="FFFA6B00"/>
        <bgColor rgb="FF000000"/>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theme="7"/>
      </left>
      <right/>
      <top style="thin">
        <color theme="7"/>
      </top>
      <bottom/>
      <diagonal/>
    </border>
    <border>
      <left/>
      <right/>
      <top style="thin">
        <color theme="7"/>
      </top>
      <bottom/>
      <diagonal/>
    </border>
    <border>
      <left style="thin">
        <color theme="7"/>
      </left>
      <right/>
      <top/>
      <bottom/>
      <diagonal/>
    </border>
    <border>
      <left/>
      <right style="thin">
        <color theme="7"/>
      </right>
      <top style="thin">
        <color theme="7"/>
      </top>
      <bottom/>
      <diagonal/>
    </border>
    <border>
      <left/>
      <right style="thin">
        <color theme="7"/>
      </right>
      <top/>
      <bottom/>
      <diagonal/>
    </border>
    <border>
      <left style="thin">
        <color theme="7"/>
      </left>
      <right/>
      <top/>
      <bottom style="thin">
        <color theme="7"/>
      </bottom>
      <diagonal/>
    </border>
    <border>
      <left/>
      <right/>
      <top/>
      <bottom style="thin">
        <color theme="7"/>
      </bottom>
      <diagonal/>
    </border>
    <border>
      <left/>
      <right style="thin">
        <color theme="7"/>
      </right>
      <top/>
      <bottom style="thin">
        <color theme="7"/>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43" fontId="9" fillId="0" borderId="0" applyFont="0" applyFill="0" applyBorder="0" applyAlignment="0" applyProtection="0"/>
    <xf numFmtId="0" fontId="2" fillId="0" borderId="0"/>
    <xf numFmtId="0" fontId="10" fillId="0" borderId="0" applyNumberFormat="0" applyFill="0" applyBorder="0" applyAlignment="0" applyProtection="0"/>
    <xf numFmtId="0" fontId="12" fillId="0" borderId="0" applyNumberFormat="0" applyFill="0" applyBorder="0" applyAlignment="0" applyProtection="0"/>
    <xf numFmtId="43" fontId="9" fillId="0" borderId="0" applyFont="0" applyFill="0" applyBorder="0" applyAlignment="0" applyProtection="0"/>
    <xf numFmtId="0" fontId="1" fillId="0" borderId="0"/>
  </cellStyleXfs>
  <cellXfs count="380">
    <xf numFmtId="0" fontId="0" fillId="0" borderId="0" xfId="0"/>
    <xf numFmtId="0" fontId="3" fillId="0" borderId="0" xfId="0" applyFont="1"/>
    <xf numFmtId="0" fontId="3" fillId="0" borderId="0" xfId="0" applyFont="1" applyAlignment="1">
      <alignment vertical="center"/>
    </xf>
    <xf numFmtId="0" fontId="7" fillId="2" borderId="12" xfId="0" applyFont="1" applyFill="1" applyBorder="1" applyAlignment="1">
      <alignment horizontal="center" vertical="center"/>
    </xf>
    <xf numFmtId="0" fontId="3" fillId="0" borderId="0" xfId="0" applyFont="1" applyAlignment="1">
      <alignment wrapText="1"/>
    </xf>
    <xf numFmtId="165" fontId="3" fillId="0" borderId="0" xfId="1" applyNumberFormat="1" applyFont="1"/>
    <xf numFmtId="0" fontId="7" fillId="2" borderId="1" xfId="0" applyFont="1" applyFill="1" applyBorder="1" applyAlignment="1">
      <alignment horizontal="center" vertical="center" wrapText="1"/>
    </xf>
    <xf numFmtId="43" fontId="3" fillId="0" borderId="0" xfId="1" applyFont="1" applyProtection="1"/>
    <xf numFmtId="43" fontId="0" fillId="0" borderId="6" xfId="1" applyFont="1" applyBorder="1"/>
    <xf numFmtId="43" fontId="0" fillId="0" borderId="6" xfId="0" applyNumberFormat="1" applyBorder="1"/>
    <xf numFmtId="0" fontId="13" fillId="0" borderId="18" xfId="0" applyFont="1" applyBorder="1" applyAlignment="1">
      <alignment horizontal="center"/>
    </xf>
    <xf numFmtId="0" fontId="0" fillId="0" borderId="16" xfId="0" applyBorder="1"/>
    <xf numFmtId="0" fontId="0" fillId="0" borderId="17" xfId="0" applyBorder="1"/>
    <xf numFmtId="0" fontId="13" fillId="0" borderId="15" xfId="0" applyFont="1" applyBorder="1" applyAlignment="1">
      <alignment horizontal="center"/>
    </xf>
    <xf numFmtId="0" fontId="0" fillId="0" borderId="19" xfId="0" applyBorder="1"/>
    <xf numFmtId="0" fontId="0" fillId="0" borderId="20" xfId="0" applyBorder="1"/>
    <xf numFmtId="43" fontId="0" fillId="0" borderId="19" xfId="1" applyFont="1" applyBorder="1"/>
    <xf numFmtId="0" fontId="9" fillId="0" borderId="19" xfId="0" applyFont="1" applyBorder="1"/>
    <xf numFmtId="0" fontId="9" fillId="0" borderId="20" xfId="0" applyFont="1" applyBorder="1"/>
    <xf numFmtId="49" fontId="14" fillId="2" borderId="1" xfId="2" applyNumberFormat="1" applyFont="1" applyFill="1" applyBorder="1" applyAlignment="1">
      <alignment horizontal="center" vertical="center" wrapText="1"/>
    </xf>
    <xf numFmtId="0" fontId="15" fillId="0" borderId="0" xfId="0" applyFont="1"/>
    <xf numFmtId="0" fontId="16" fillId="0" borderId="0" xfId="2" applyFont="1"/>
    <xf numFmtId="49" fontId="17" fillId="0" borderId="0" xfId="2" applyNumberFormat="1" applyFont="1" applyAlignment="1">
      <alignment horizontal="center" vertical="center" wrapText="1"/>
    </xf>
    <xf numFmtId="0" fontId="16" fillId="0" borderId="0" xfId="2" applyFont="1" applyAlignment="1" applyProtection="1">
      <alignment horizontal="left"/>
      <protection locked="0"/>
    </xf>
    <xf numFmtId="164" fontId="16" fillId="0" borderId="0" xfId="2" applyNumberFormat="1" applyFont="1" applyAlignment="1" applyProtection="1">
      <alignment horizontal="center"/>
      <protection locked="0"/>
    </xf>
    <xf numFmtId="14" fontId="16" fillId="0" borderId="0" xfId="2" applyNumberFormat="1" applyFont="1" applyAlignment="1" applyProtection="1">
      <alignment horizontal="center"/>
      <protection locked="0"/>
    </xf>
    <xf numFmtId="14" fontId="16" fillId="0" borderId="0" xfId="2" applyNumberFormat="1" applyFont="1" applyAlignment="1" applyProtection="1">
      <alignment horizontal="left"/>
      <protection locked="0"/>
    </xf>
    <xf numFmtId="49" fontId="16" fillId="0" borderId="0" xfId="2" applyNumberFormat="1" applyFont="1" applyAlignment="1" applyProtection="1">
      <alignment horizontal="left"/>
      <protection locked="0"/>
    </xf>
    <xf numFmtId="0" fontId="16" fillId="0" borderId="0" xfId="2" applyFont="1" applyAlignment="1">
      <alignment horizontal="left"/>
    </xf>
    <xf numFmtId="164" fontId="16" fillId="0" borderId="0" xfId="2" applyNumberFormat="1" applyFont="1" applyAlignment="1">
      <alignment horizontal="center"/>
    </xf>
    <xf numFmtId="14" fontId="16" fillId="0" borderId="0" xfId="2" applyNumberFormat="1" applyFont="1" applyAlignment="1">
      <alignment horizontal="center"/>
    </xf>
    <xf numFmtId="14" fontId="16" fillId="0" borderId="0" xfId="2" applyNumberFormat="1" applyFont="1" applyAlignment="1">
      <alignment horizontal="left"/>
    </xf>
    <xf numFmtId="49" fontId="16" fillId="0" borderId="0" xfId="2" applyNumberFormat="1" applyFont="1" applyAlignment="1">
      <alignment horizontal="left"/>
    </xf>
    <xf numFmtId="0" fontId="19" fillId="0" borderId="0" xfId="0" applyFont="1"/>
    <xf numFmtId="165" fontId="19" fillId="0" borderId="0" xfId="1" applyNumberFormat="1" applyFont="1"/>
    <xf numFmtId="0" fontId="0" fillId="0" borderId="19" xfId="0" applyBorder="1" applyAlignment="1">
      <alignment horizontal="center" vertical="center"/>
    </xf>
    <xf numFmtId="0" fontId="0" fillId="0" borderId="19" xfId="0" applyBorder="1" applyAlignment="1">
      <alignment horizontal="left" vertical="top"/>
    </xf>
    <xf numFmtId="0" fontId="0" fillId="0" borderId="19" xfId="0" applyBorder="1" applyAlignment="1">
      <alignment horizontal="left"/>
    </xf>
    <xf numFmtId="43" fontId="16" fillId="3" borderId="1" xfId="1" applyFont="1" applyFill="1" applyBorder="1" applyAlignment="1" applyProtection="1">
      <alignment horizontal="left"/>
      <protection hidden="1"/>
    </xf>
    <xf numFmtId="0" fontId="20" fillId="0" borderId="0" xfId="0" applyFont="1" applyAlignment="1">
      <alignment horizontal="center"/>
    </xf>
    <xf numFmtId="0" fontId="0" fillId="0" borderId="0" xfId="0" applyAlignment="1">
      <alignment horizontal="center"/>
    </xf>
    <xf numFmtId="0" fontId="12" fillId="0" borderId="0" xfId="4" applyAlignment="1">
      <alignment horizontal="center"/>
    </xf>
    <xf numFmtId="0" fontId="22" fillId="0" borderId="0" xfId="4" applyFont="1" applyAlignment="1">
      <alignment horizontal="center"/>
    </xf>
    <xf numFmtId="0" fontId="23" fillId="0" borderId="0" xfId="0" applyFont="1" applyAlignment="1">
      <alignment horizontal="center" vertical="center" wrapText="1"/>
    </xf>
    <xf numFmtId="0" fontId="0" fillId="0" borderId="0" xfId="0" applyAlignment="1">
      <alignment horizontal="left" vertical="center"/>
    </xf>
    <xf numFmtId="43" fontId="0" fillId="0" borderId="0" xfId="1" applyFont="1" applyFill="1" applyBorder="1" applyAlignment="1">
      <alignment horizontal="center" vertical="center"/>
    </xf>
    <xf numFmtId="43" fontId="0" fillId="0" borderId="0" xfId="1" applyFont="1" applyFill="1" applyBorder="1" applyAlignment="1">
      <alignment vertical="center"/>
    </xf>
    <xf numFmtId="0" fontId="0" fillId="0" borderId="0" xfId="0" applyAlignment="1">
      <alignment horizontal="center" vertical="center"/>
    </xf>
    <xf numFmtId="0" fontId="0" fillId="0" borderId="0" xfId="0" applyAlignment="1">
      <alignment vertical="center"/>
    </xf>
    <xf numFmtId="43" fontId="0" fillId="0" borderId="0" xfId="1" applyFont="1" applyFill="1" applyBorder="1" applyAlignment="1">
      <alignment horizontal="center" vertical="center" wrapText="1"/>
    </xf>
    <xf numFmtId="43" fontId="0" fillId="0" borderId="0" xfId="1" applyFont="1" applyFill="1"/>
    <xf numFmtId="0" fontId="20" fillId="0" borderId="0" xfId="0" applyFont="1" applyAlignment="1">
      <alignment horizontal="left" vertical="center"/>
    </xf>
    <xf numFmtId="0" fontId="0" fillId="0" borderId="0" xfId="0" applyAlignment="1">
      <alignment horizontal="left"/>
    </xf>
    <xf numFmtId="0" fontId="24" fillId="0" borderId="0" xfId="0" applyFont="1"/>
    <xf numFmtId="0" fontId="3" fillId="0" borderId="0" xfId="0" applyFont="1" applyAlignment="1">
      <alignment horizontal="center"/>
    </xf>
    <xf numFmtId="0" fontId="0" fillId="0" borderId="0" xfId="0" applyAlignment="1">
      <alignment horizontal="center" vertical="center" wrapText="1"/>
    </xf>
    <xf numFmtId="0" fontId="21" fillId="0" borderId="0" xfId="4" applyFont="1"/>
    <xf numFmtId="0" fontId="26" fillId="0" borderId="0" xfId="0" applyFont="1"/>
    <xf numFmtId="43" fontId="28" fillId="0" borderId="0" xfId="1" applyFont="1" applyBorder="1" applyAlignment="1">
      <alignment vertical="center"/>
    </xf>
    <xf numFmtId="0" fontId="21" fillId="0" borderId="0" xfId="4" applyFont="1" applyAlignment="1"/>
    <xf numFmtId="0" fontId="0" fillId="0" borderId="5" xfId="0" applyBorder="1"/>
    <xf numFmtId="0" fontId="0" fillId="0" borderId="6" xfId="0" applyBorder="1" applyAlignment="1">
      <alignment horizontal="center" vertical="center" wrapText="1"/>
    </xf>
    <xf numFmtId="0" fontId="0" fillId="0" borderId="7" xfId="0" applyBorder="1"/>
    <xf numFmtId="0" fontId="0" fillId="0" borderId="8" xfId="0" applyBorder="1" applyAlignment="1">
      <alignment horizontal="center" vertical="center"/>
    </xf>
    <xf numFmtId="43" fontId="0" fillId="0" borderId="8" xfId="1" applyFont="1" applyFill="1" applyBorder="1" applyAlignment="1">
      <alignment horizontal="center" vertical="center"/>
    </xf>
    <xf numFmtId="43" fontId="0" fillId="0" borderId="8" xfId="1" applyFont="1" applyFill="1" applyBorder="1" applyAlignment="1">
      <alignment vertical="center"/>
    </xf>
    <xf numFmtId="0" fontId="0" fillId="0" borderId="8" xfId="0" applyBorder="1" applyAlignment="1">
      <alignment horizontal="center" vertical="center" wrapText="1"/>
    </xf>
    <xf numFmtId="0" fontId="0" fillId="0" borderId="6" xfId="0" applyBorder="1"/>
    <xf numFmtId="0" fontId="23" fillId="4" borderId="2"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xf>
    <xf numFmtId="0" fontId="24" fillId="0" borderId="8" xfId="0" applyFont="1" applyBorder="1" applyAlignment="1">
      <alignment horizontal="center" vertical="center" wrapText="1"/>
    </xf>
    <xf numFmtId="43" fontId="29" fillId="0" borderId="8" xfId="1" applyFont="1" applyBorder="1" applyAlignment="1">
      <alignment horizontal="center" vertical="center" wrapText="1"/>
    </xf>
    <xf numFmtId="0" fontId="29" fillId="0" borderId="8" xfId="0" applyFont="1" applyBorder="1" applyAlignment="1">
      <alignment horizontal="center" vertical="center" wrapText="1"/>
    </xf>
    <xf numFmtId="43" fontId="29" fillId="0" borderId="8" xfId="1" applyFont="1" applyBorder="1" applyAlignment="1">
      <alignment horizontal="center" vertical="center"/>
    </xf>
    <xf numFmtId="0" fontId="29" fillId="0" borderId="9" xfId="0" applyFont="1" applyBorder="1" applyAlignment="1">
      <alignment horizontal="center" vertical="center" wrapText="1"/>
    </xf>
    <xf numFmtId="0" fontId="16" fillId="0" borderId="0" xfId="2" applyFont="1" applyAlignment="1" applyProtection="1">
      <alignment horizontal="center"/>
      <protection locked="0"/>
    </xf>
    <xf numFmtId="0" fontId="16" fillId="0" borderId="1" xfId="1" applyNumberFormat="1" applyFont="1" applyFill="1" applyBorder="1" applyAlignment="1" applyProtection="1">
      <alignment horizontal="left"/>
      <protection locked="0" hidden="1"/>
    </xf>
    <xf numFmtId="0" fontId="17" fillId="0" borderId="0" xfId="2" applyFont="1"/>
    <xf numFmtId="0" fontId="9" fillId="0" borderId="0" xfId="0" applyFont="1" applyAlignment="1">
      <alignment horizontal="center"/>
    </xf>
    <xf numFmtId="0" fontId="27" fillId="0" borderId="0" xfId="0" applyFont="1" applyAlignment="1">
      <alignment horizontal="center" vertical="center" wrapText="1"/>
    </xf>
    <xf numFmtId="0" fontId="30" fillId="0" borderId="0" xfId="0" applyFont="1" applyAlignment="1">
      <alignment horizontal="center" vertical="center" wrapText="1"/>
    </xf>
    <xf numFmtId="0" fontId="4" fillId="0" borderId="0" xfId="0" applyFont="1" applyAlignment="1">
      <alignment horizontal="center" vertical="center" wrapText="1"/>
    </xf>
    <xf numFmtId="0" fontId="18" fillId="0" borderId="0" xfId="0" applyFont="1" applyAlignment="1">
      <alignment horizontal="center" vertical="center"/>
    </xf>
    <xf numFmtId="165" fontId="18" fillId="0" borderId="0" xfId="1" applyNumberFormat="1" applyFont="1" applyAlignment="1">
      <alignment horizontal="center" vertical="center"/>
    </xf>
    <xf numFmtId="0" fontId="19" fillId="0" borderId="0" xfId="0" applyFont="1" applyAlignment="1">
      <alignment vertical="center"/>
    </xf>
    <xf numFmtId="165" fontId="19" fillId="0" borderId="0" xfId="1" applyNumberFormat="1" applyFont="1" applyAlignment="1">
      <alignment vertical="center"/>
    </xf>
    <xf numFmtId="0" fontId="4" fillId="5" borderId="1" xfId="0" applyFont="1" applyFill="1" applyBorder="1" applyAlignment="1">
      <alignment horizontal="center" vertical="center" wrapText="1"/>
    </xf>
    <xf numFmtId="0" fontId="18" fillId="5" borderId="1" xfId="0" applyFont="1" applyFill="1" applyBorder="1" applyAlignment="1">
      <alignment horizontal="center" vertical="center"/>
    </xf>
    <xf numFmtId="0" fontId="3" fillId="5" borderId="1" xfId="0" applyFont="1" applyFill="1" applyBorder="1"/>
    <xf numFmtId="0" fontId="3" fillId="5" borderId="1" xfId="0" applyFont="1" applyFill="1" applyBorder="1" applyAlignment="1">
      <alignment horizontal="center" vertical="center"/>
    </xf>
    <xf numFmtId="0" fontId="19" fillId="5" borderId="1" xfId="0" applyFont="1" applyFill="1" applyBorder="1" applyAlignment="1">
      <alignment vertical="center"/>
    </xf>
    <xf numFmtId="0" fontId="0" fillId="5" borderId="1" xfId="0" applyFill="1" applyBorder="1"/>
    <xf numFmtId="165" fontId="19" fillId="5" borderId="1" xfId="1" applyNumberFormat="1" applyFont="1" applyFill="1" applyBorder="1" applyAlignment="1">
      <alignment vertical="center"/>
    </xf>
    <xf numFmtId="0" fontId="3" fillId="5" borderId="1" xfId="0" applyFont="1" applyFill="1" applyBorder="1" applyAlignment="1">
      <alignment vertical="center"/>
    </xf>
    <xf numFmtId="0" fontId="0" fillId="5" borderId="2" xfId="0" applyFill="1" applyBorder="1"/>
    <xf numFmtId="0" fontId="0" fillId="5" borderId="3" xfId="0" applyFill="1" applyBorder="1"/>
    <xf numFmtId="0" fontId="0" fillId="5" borderId="4" xfId="0" applyFill="1" applyBorder="1"/>
    <xf numFmtId="0" fontId="0" fillId="5" borderId="5" xfId="0" applyFill="1" applyBorder="1"/>
    <xf numFmtId="0" fontId="31" fillId="5" borderId="0" xfId="0" applyFont="1" applyFill="1" applyAlignment="1">
      <alignment wrapText="1"/>
    </xf>
    <xf numFmtId="0" fontId="0" fillId="5" borderId="6" xfId="0" applyFill="1" applyBorder="1"/>
    <xf numFmtId="0" fontId="0" fillId="5" borderId="0" xfId="0" applyFill="1" applyAlignment="1">
      <alignment wrapText="1"/>
    </xf>
    <xf numFmtId="0" fontId="32" fillId="5" borderId="0" xfId="0" applyFont="1" applyFill="1" applyAlignment="1">
      <alignment wrapText="1"/>
    </xf>
    <xf numFmtId="0" fontId="32" fillId="5" borderId="0" xfId="0" applyFont="1" applyFill="1" applyAlignment="1">
      <alignment horizontal="left" wrapText="1" indent="2"/>
    </xf>
    <xf numFmtId="0" fontId="32" fillId="5" borderId="0" xfId="0" applyFont="1" applyFill="1" applyAlignment="1">
      <alignment horizontal="left" wrapText="1" indent="3"/>
    </xf>
    <xf numFmtId="0" fontId="32" fillId="5" borderId="0" xfId="0" applyFont="1" applyFill="1" applyAlignment="1">
      <alignment horizontal="left" wrapText="1"/>
    </xf>
    <xf numFmtId="0" fontId="0" fillId="5" borderId="7" xfId="0" applyFill="1" applyBorder="1"/>
    <xf numFmtId="0" fontId="0" fillId="5" borderId="8" xfId="0" applyFill="1" applyBorder="1" applyAlignment="1">
      <alignment wrapText="1"/>
    </xf>
    <xf numFmtId="0" fontId="0" fillId="5" borderId="9" xfId="0" applyFill="1" applyBorder="1"/>
    <xf numFmtId="0" fontId="32" fillId="5" borderId="23" xfId="0" applyFont="1" applyFill="1" applyBorder="1" applyAlignment="1">
      <alignment wrapText="1"/>
    </xf>
    <xf numFmtId="0" fontId="32" fillId="5" borderId="24" xfId="0" applyFont="1" applyFill="1" applyBorder="1" applyAlignment="1">
      <alignment wrapText="1"/>
    </xf>
    <xf numFmtId="0" fontId="32" fillId="5" borderId="25" xfId="0" applyFont="1" applyFill="1" applyBorder="1" applyAlignment="1">
      <alignment wrapText="1"/>
    </xf>
    <xf numFmtId="0" fontId="31" fillId="5" borderId="26" xfId="0" applyFont="1" applyFill="1" applyBorder="1" applyAlignment="1">
      <alignment wrapText="1"/>
    </xf>
    <xf numFmtId="0" fontId="32" fillId="5" borderId="26" xfId="0" applyFont="1" applyFill="1" applyBorder="1" applyAlignment="1">
      <alignment horizontal="left" wrapText="1" indent="3"/>
    </xf>
    <xf numFmtId="0" fontId="32" fillId="5" borderId="26" xfId="0" applyFont="1" applyFill="1" applyBorder="1" applyAlignment="1">
      <alignment wrapText="1"/>
    </xf>
    <xf numFmtId="0" fontId="32" fillId="5" borderId="26" xfId="0" applyFont="1" applyFill="1" applyBorder="1" applyAlignment="1">
      <alignment horizontal="left" wrapText="1"/>
    </xf>
    <xf numFmtId="0" fontId="33" fillId="5" borderId="26" xfId="0" applyFont="1" applyFill="1" applyBorder="1" applyAlignment="1">
      <alignment vertical="center" wrapText="1"/>
    </xf>
    <xf numFmtId="0" fontId="34" fillId="5" borderId="26" xfId="0" applyFont="1" applyFill="1" applyBorder="1" applyAlignment="1">
      <alignment horizontal="left" vertical="center" wrapText="1" indent="3"/>
    </xf>
    <xf numFmtId="0" fontId="32" fillId="5" borderId="27" xfId="0" applyFont="1" applyFill="1" applyBorder="1" applyAlignment="1">
      <alignment wrapText="1"/>
    </xf>
    <xf numFmtId="0" fontId="32" fillId="5" borderId="28" xfId="0" applyFont="1" applyFill="1" applyBorder="1" applyAlignment="1">
      <alignment wrapText="1"/>
    </xf>
    <xf numFmtId="43" fontId="0" fillId="0" borderId="8" xfId="1" applyFont="1" applyFill="1" applyBorder="1" applyAlignment="1">
      <alignment horizontal="center" vertical="center" wrapText="1"/>
    </xf>
    <xf numFmtId="0" fontId="37" fillId="5" borderId="1" xfId="0" applyFont="1" applyFill="1" applyBorder="1"/>
    <xf numFmtId="0" fontId="38" fillId="5" borderId="1" xfId="0" applyFont="1" applyFill="1" applyBorder="1" applyAlignment="1">
      <alignment vertical="center"/>
    </xf>
    <xf numFmtId="0" fontId="38" fillId="5" borderId="1" xfId="0" applyFont="1" applyFill="1" applyBorder="1" applyAlignment="1">
      <alignment horizontal="center" vertical="center" wrapText="1"/>
    </xf>
    <xf numFmtId="0" fontId="39" fillId="5" borderId="1" xfId="0" applyFont="1" applyFill="1" applyBorder="1" applyAlignment="1">
      <alignment horizontal="center" vertical="center" wrapText="1"/>
    </xf>
    <xf numFmtId="0" fontId="0" fillId="0" borderId="25" xfId="0" applyBorder="1" applyAlignment="1">
      <alignment vertical="center"/>
    </xf>
    <xf numFmtId="0" fontId="28" fillId="0" borderId="0" xfId="0" applyFont="1" applyAlignment="1">
      <alignment vertical="center"/>
    </xf>
    <xf numFmtId="0" fontId="28" fillId="0" borderId="0" xfId="0" applyFont="1" applyAlignment="1">
      <alignment horizontal="center" vertical="center"/>
    </xf>
    <xf numFmtId="0" fontId="0" fillId="0" borderId="26" xfId="0" applyBorder="1" applyAlignment="1">
      <alignment horizontal="center" vertical="center" wrapText="1"/>
    </xf>
    <xf numFmtId="0" fontId="0" fillId="0" borderId="27" xfId="0" applyBorder="1" applyAlignment="1">
      <alignment vertical="center"/>
    </xf>
    <xf numFmtId="0" fontId="28" fillId="0" borderId="13" xfId="0" applyFont="1" applyBorder="1" applyAlignment="1">
      <alignment vertical="center"/>
    </xf>
    <xf numFmtId="0" fontId="28" fillId="0" borderId="13" xfId="0" applyFont="1" applyBorder="1" applyAlignment="1">
      <alignment horizontal="center" vertical="center"/>
    </xf>
    <xf numFmtId="43" fontId="28" fillId="0" borderId="13" xfId="1" applyFont="1" applyBorder="1" applyAlignment="1">
      <alignment vertical="center"/>
    </xf>
    <xf numFmtId="0" fontId="28" fillId="0" borderId="13" xfId="0" applyFont="1" applyBorder="1" applyAlignment="1">
      <alignment horizontal="center" vertical="center" wrapText="1"/>
    </xf>
    <xf numFmtId="0" fontId="0" fillId="0" borderId="28" xfId="0" applyBorder="1" applyAlignment="1">
      <alignment horizontal="center" vertical="center" wrapText="1"/>
    </xf>
    <xf numFmtId="0" fontId="4" fillId="0" borderId="0" xfId="0" applyFont="1"/>
    <xf numFmtId="0" fontId="16" fillId="0" borderId="1" xfId="1" applyNumberFormat="1" applyFont="1" applyFill="1" applyBorder="1" applyAlignment="1" applyProtection="1">
      <alignment horizontal="left"/>
      <protection locked="0"/>
    </xf>
    <xf numFmtId="0" fontId="7" fillId="2" borderId="21" xfId="0" applyFont="1" applyFill="1" applyBorder="1" applyAlignment="1">
      <alignment horizontal="center" vertical="center" wrapText="1"/>
    </xf>
    <xf numFmtId="0" fontId="41" fillId="2" borderId="21" xfId="0" applyFont="1" applyFill="1" applyBorder="1" applyAlignment="1">
      <alignment horizontal="center" vertical="center"/>
    </xf>
    <xf numFmtId="0" fontId="40" fillId="6" borderId="1" xfId="0" applyFont="1" applyFill="1" applyBorder="1" applyAlignment="1">
      <alignment horizontal="center" vertical="center"/>
    </xf>
    <xf numFmtId="0" fontId="19" fillId="6" borderId="1" xfId="0" applyFont="1" applyFill="1" applyBorder="1" applyAlignment="1">
      <alignment vertical="center"/>
    </xf>
    <xf numFmtId="0" fontId="3" fillId="6" borderId="29" xfId="0" applyFont="1" applyFill="1" applyBorder="1" applyAlignment="1">
      <alignment vertical="center"/>
    </xf>
    <xf numFmtId="0" fontId="3" fillId="6" borderId="24" xfId="0" applyFont="1" applyFill="1" applyBorder="1" applyAlignment="1">
      <alignment vertical="center"/>
    </xf>
    <xf numFmtId="0" fontId="3" fillId="6" borderId="0" xfId="0" applyFont="1" applyFill="1" applyAlignment="1">
      <alignment vertical="center"/>
    </xf>
    <xf numFmtId="0" fontId="3" fillId="6" borderId="26" xfId="0" applyFont="1" applyFill="1" applyBorder="1" applyAlignment="1">
      <alignment vertical="center"/>
    </xf>
    <xf numFmtId="0" fontId="40" fillId="7" borderId="1" xfId="0" applyFont="1" applyFill="1" applyBorder="1" applyAlignment="1">
      <alignment horizontal="center" vertical="center"/>
    </xf>
    <xf numFmtId="0" fontId="19" fillId="7" borderId="1" xfId="0" applyFont="1" applyFill="1" applyBorder="1" applyAlignment="1">
      <alignment vertical="center"/>
    </xf>
    <xf numFmtId="165" fontId="19" fillId="7" borderId="1" xfId="1" applyNumberFormat="1" applyFont="1" applyFill="1" applyBorder="1" applyAlignment="1">
      <alignment vertical="center"/>
    </xf>
    <xf numFmtId="165" fontId="19" fillId="6" borderId="30" xfId="1" applyNumberFormat="1" applyFont="1" applyFill="1" applyBorder="1" applyAlignment="1">
      <alignment vertical="center"/>
    </xf>
    <xf numFmtId="0" fontId="3" fillId="6" borderId="23" xfId="0" applyFont="1" applyFill="1" applyBorder="1" applyAlignment="1">
      <alignment vertical="center"/>
    </xf>
    <xf numFmtId="0" fontId="3" fillId="6" borderId="25" xfId="0" applyFont="1" applyFill="1" applyBorder="1" applyAlignment="1">
      <alignment vertical="center"/>
    </xf>
    <xf numFmtId="0" fontId="3" fillId="8" borderId="0" xfId="0" applyFont="1" applyFill="1" applyAlignment="1">
      <alignment vertical="center"/>
    </xf>
    <xf numFmtId="0" fontId="3" fillId="8" borderId="23" xfId="0" applyFont="1" applyFill="1" applyBorder="1" applyAlignment="1">
      <alignment vertical="center"/>
    </xf>
    <xf numFmtId="0" fontId="3" fillId="8" borderId="29" xfId="0" applyFont="1" applyFill="1" applyBorder="1" applyAlignment="1">
      <alignment vertical="center"/>
    </xf>
    <xf numFmtId="0" fontId="3" fillId="8" borderId="24" xfId="0" applyFont="1" applyFill="1" applyBorder="1" applyAlignment="1">
      <alignment vertical="center"/>
    </xf>
    <xf numFmtId="0" fontId="3" fillId="8" borderId="25" xfId="0" applyFont="1" applyFill="1" applyBorder="1" applyAlignment="1">
      <alignment vertical="center"/>
    </xf>
    <xf numFmtId="0" fontId="3" fillId="8" borderId="26" xfId="0" applyFont="1" applyFill="1" applyBorder="1" applyAlignment="1">
      <alignment vertical="center"/>
    </xf>
    <xf numFmtId="0" fontId="19" fillId="6" borderId="1" xfId="0" applyFont="1" applyFill="1" applyBorder="1" applyAlignment="1">
      <alignment vertical="center" wrapText="1"/>
    </xf>
    <xf numFmtId="0" fontId="3" fillId="8" borderId="27" xfId="0" applyFont="1" applyFill="1" applyBorder="1" applyAlignment="1">
      <alignment vertical="center"/>
    </xf>
    <xf numFmtId="0" fontId="3" fillId="8" borderId="13" xfId="0" applyFont="1" applyFill="1" applyBorder="1" applyAlignment="1">
      <alignment vertical="center"/>
    </xf>
    <xf numFmtId="0" fontId="42" fillId="8" borderId="13" xfId="0" applyFont="1" applyFill="1" applyBorder="1" applyAlignment="1">
      <alignment horizontal="left" vertical="center"/>
    </xf>
    <xf numFmtId="0" fontId="3" fillId="8" borderId="28" xfId="0" applyFont="1" applyFill="1" applyBorder="1" applyAlignment="1">
      <alignment vertical="center"/>
    </xf>
    <xf numFmtId="0" fontId="40" fillId="0" borderId="0" xfId="0" applyFont="1" applyAlignment="1">
      <alignment horizontal="center" vertical="center"/>
    </xf>
    <xf numFmtId="165" fontId="19" fillId="0" borderId="0" xfId="1" applyNumberFormat="1" applyFont="1" applyFill="1" applyBorder="1" applyAlignment="1">
      <alignment vertical="center"/>
    </xf>
    <xf numFmtId="165" fontId="19" fillId="6" borderId="1" xfId="1" applyNumberFormat="1" applyFont="1" applyFill="1" applyBorder="1" applyAlignment="1">
      <alignment vertical="center"/>
    </xf>
    <xf numFmtId="0" fontId="30" fillId="0" borderId="8" xfId="0" applyFont="1" applyBorder="1" applyAlignment="1">
      <alignment horizontal="left" vertical="center" wrapText="1"/>
    </xf>
    <xf numFmtId="0" fontId="15" fillId="0" borderId="8" xfId="0" applyFont="1" applyBorder="1" applyAlignment="1">
      <alignment horizontal="center" vertical="center"/>
    </xf>
    <xf numFmtId="0" fontId="19" fillId="6" borderId="21" xfId="0" applyFont="1" applyFill="1" applyBorder="1" applyAlignment="1">
      <alignment vertical="center"/>
    </xf>
    <xf numFmtId="165" fontId="19" fillId="6" borderId="23" xfId="1" applyNumberFormat="1" applyFont="1" applyFill="1" applyBorder="1" applyAlignment="1">
      <alignment vertical="center"/>
    </xf>
    <xf numFmtId="0" fontId="19" fillId="6" borderId="22" xfId="0" applyFont="1" applyFill="1" applyBorder="1" applyAlignment="1">
      <alignment vertical="center"/>
    </xf>
    <xf numFmtId="165" fontId="19" fillId="6" borderId="27" xfId="1" applyNumberFormat="1" applyFont="1" applyFill="1" applyBorder="1" applyAlignment="1">
      <alignment vertical="center"/>
    </xf>
    <xf numFmtId="0" fontId="19" fillId="0" borderId="0" xfId="0" quotePrefix="1" applyFont="1"/>
    <xf numFmtId="0" fontId="13" fillId="0" borderId="17" xfId="0" applyFont="1" applyBorder="1"/>
    <xf numFmtId="43" fontId="13" fillId="0" borderId="18" xfId="0" applyNumberFormat="1" applyFont="1" applyBorder="1"/>
    <xf numFmtId="0" fontId="30" fillId="0" borderId="0" xfId="0" applyFont="1" applyAlignment="1">
      <alignment horizontal="center"/>
    </xf>
    <xf numFmtId="0" fontId="19" fillId="6" borderId="1" xfId="0" applyFont="1" applyFill="1" applyBorder="1" applyAlignment="1">
      <alignment horizontal="center" vertical="center"/>
    </xf>
    <xf numFmtId="0" fontId="19" fillId="6" borderId="21" xfId="0" applyFont="1" applyFill="1" applyBorder="1" applyAlignment="1">
      <alignment horizontal="center" vertical="center"/>
    </xf>
    <xf numFmtId="0" fontId="19" fillId="6" borderId="22" xfId="0" applyFont="1" applyFill="1" applyBorder="1" applyAlignment="1">
      <alignment horizontal="center" vertical="center"/>
    </xf>
    <xf numFmtId="0" fontId="19" fillId="7" borderId="1" xfId="0" applyFont="1" applyFill="1" applyBorder="1" applyAlignment="1">
      <alignment horizontal="center" vertical="center"/>
    </xf>
    <xf numFmtId="0" fontId="13" fillId="7" borderId="31" xfId="0" applyFont="1" applyFill="1" applyBorder="1"/>
    <xf numFmtId="0" fontId="0" fillId="7" borderId="32" xfId="0" applyFill="1" applyBorder="1"/>
    <xf numFmtId="0" fontId="0" fillId="7" borderId="33" xfId="0" applyFill="1" applyBorder="1"/>
    <xf numFmtId="0" fontId="13" fillId="7" borderId="33" xfId="0" applyFont="1" applyFill="1" applyBorder="1"/>
    <xf numFmtId="43" fontId="0" fillId="7" borderId="34" xfId="0" applyNumberFormat="1" applyFill="1" applyBorder="1"/>
    <xf numFmtId="43" fontId="0" fillId="7" borderId="35" xfId="0" applyNumberFormat="1" applyFill="1" applyBorder="1"/>
    <xf numFmtId="0" fontId="0" fillId="7" borderId="35" xfId="0" applyFill="1" applyBorder="1"/>
    <xf numFmtId="0" fontId="0" fillId="7" borderId="0" xfId="0" applyFill="1"/>
    <xf numFmtId="0" fontId="0" fillId="7" borderId="36" xfId="0" applyFill="1" applyBorder="1"/>
    <xf numFmtId="0" fontId="0" fillId="7" borderId="37" xfId="0" applyFill="1" applyBorder="1"/>
    <xf numFmtId="0" fontId="0" fillId="7" borderId="38" xfId="0" applyFill="1" applyBorder="1"/>
    <xf numFmtId="0" fontId="43" fillId="0" borderId="0" xfId="0" applyFont="1" applyAlignment="1">
      <alignment horizontal="left"/>
    </xf>
    <xf numFmtId="0" fontId="30" fillId="0" borderId="0" xfId="0" applyFont="1" applyAlignment="1">
      <alignment horizontal="left"/>
    </xf>
    <xf numFmtId="0" fontId="44" fillId="0" borderId="0" xfId="0" applyFont="1"/>
    <xf numFmtId="0" fontId="9" fillId="0" borderId="0" xfId="0" applyFont="1"/>
    <xf numFmtId="0" fontId="13" fillId="0" borderId="0" xfId="0" applyFont="1"/>
    <xf numFmtId="0" fontId="46" fillId="0" borderId="0" xfId="0" applyFont="1" applyAlignment="1">
      <alignment horizontal="left" vertical="center" indent="2"/>
    </xf>
    <xf numFmtId="43" fontId="0" fillId="0" borderId="0" xfId="1" applyFont="1"/>
    <xf numFmtId="43" fontId="47" fillId="0" borderId="0" xfId="1" applyFont="1"/>
    <xf numFmtId="0" fontId="3" fillId="6" borderId="27" xfId="0" applyFont="1" applyFill="1" applyBorder="1" applyAlignment="1">
      <alignment vertical="center"/>
    </xf>
    <xf numFmtId="0" fontId="3" fillId="6" borderId="13" xfId="0" applyFont="1" applyFill="1" applyBorder="1" applyAlignment="1">
      <alignment vertical="center"/>
    </xf>
    <xf numFmtId="0" fontId="3" fillId="6" borderId="28" xfId="0" applyFont="1" applyFill="1" applyBorder="1" applyAlignment="1">
      <alignment vertical="center"/>
    </xf>
    <xf numFmtId="0" fontId="0" fillId="7" borderId="33" xfId="0" applyFill="1" applyBorder="1" applyAlignment="1">
      <alignment horizontal="left"/>
    </xf>
    <xf numFmtId="0" fontId="16" fillId="0" borderId="0" xfId="6" applyFont="1" applyAlignment="1" applyProtection="1">
      <alignment horizontal="center"/>
      <protection locked="0"/>
    </xf>
    <xf numFmtId="0" fontId="16" fillId="0" borderId="1" xfId="5" applyNumberFormat="1" applyFont="1" applyFill="1" applyBorder="1" applyAlignment="1" applyProtection="1">
      <alignment horizontal="left"/>
      <protection locked="0" hidden="1"/>
    </xf>
    <xf numFmtId="0" fontId="16" fillId="0" borderId="1" xfId="5" applyNumberFormat="1" applyFont="1" applyFill="1" applyBorder="1" applyAlignment="1" applyProtection="1">
      <alignment horizontal="left"/>
      <protection locked="0"/>
    </xf>
    <xf numFmtId="14" fontId="16" fillId="0" borderId="1" xfId="5" applyNumberFormat="1" applyFont="1" applyFill="1" applyBorder="1" applyAlignment="1" applyProtection="1">
      <alignment horizontal="left"/>
      <protection locked="0"/>
    </xf>
    <xf numFmtId="0" fontId="48" fillId="2" borderId="21" xfId="0" applyFont="1" applyFill="1" applyBorder="1" applyAlignment="1">
      <alignment horizontal="center" vertical="center" wrapText="1"/>
    </xf>
    <xf numFmtId="0" fontId="27" fillId="2" borderId="21" xfId="0" applyFont="1" applyFill="1" applyBorder="1" applyAlignment="1">
      <alignment horizontal="center" vertical="center"/>
    </xf>
    <xf numFmtId="0" fontId="49" fillId="6" borderId="1" xfId="0" applyFont="1" applyFill="1" applyBorder="1" applyAlignment="1">
      <alignment horizontal="center" vertical="center"/>
    </xf>
    <xf numFmtId="0" fontId="50" fillId="6" borderId="1" xfId="0" applyFont="1" applyFill="1" applyBorder="1" applyAlignment="1">
      <alignment horizontal="center" vertical="center"/>
    </xf>
    <xf numFmtId="0" fontId="50" fillId="6" borderId="1" xfId="0" applyFont="1" applyFill="1" applyBorder="1" applyAlignment="1">
      <alignment vertical="center"/>
    </xf>
    <xf numFmtId="165" fontId="50" fillId="6" borderId="30" xfId="1" applyNumberFormat="1" applyFont="1" applyFill="1" applyBorder="1" applyAlignment="1">
      <alignment vertical="center"/>
    </xf>
    <xf numFmtId="0" fontId="50" fillId="6" borderId="21" xfId="0" applyFont="1" applyFill="1" applyBorder="1" applyAlignment="1">
      <alignment horizontal="center" vertical="center"/>
    </xf>
    <xf numFmtId="0" fontId="50" fillId="6" borderId="21" xfId="0" applyFont="1" applyFill="1" applyBorder="1" applyAlignment="1">
      <alignment vertical="center"/>
    </xf>
    <xf numFmtId="165" fontId="50" fillId="6" borderId="23" xfId="1" applyNumberFormat="1" applyFont="1" applyFill="1" applyBorder="1" applyAlignment="1">
      <alignment vertical="center"/>
    </xf>
    <xf numFmtId="0" fontId="50" fillId="6" borderId="1" xfId="0" applyFont="1" applyFill="1" applyBorder="1" applyAlignment="1">
      <alignment vertical="center" wrapText="1"/>
    </xf>
    <xf numFmtId="165" fontId="50" fillId="6" borderId="1" xfId="1" applyNumberFormat="1" applyFont="1" applyFill="1" applyBorder="1" applyAlignment="1">
      <alignment vertical="center"/>
    </xf>
    <xf numFmtId="0" fontId="50" fillId="6" borderId="22" xfId="0" applyFont="1" applyFill="1" applyBorder="1" applyAlignment="1">
      <alignment horizontal="center" vertical="center"/>
    </xf>
    <xf numFmtId="0" fontId="50" fillId="6" borderId="22" xfId="0" applyFont="1" applyFill="1" applyBorder="1" applyAlignment="1">
      <alignment vertical="center"/>
    </xf>
    <xf numFmtId="165" fontId="50" fillId="6" borderId="27" xfId="1" applyNumberFormat="1" applyFont="1" applyFill="1" applyBorder="1" applyAlignment="1">
      <alignment vertical="center"/>
    </xf>
    <xf numFmtId="0" fontId="49" fillId="7" borderId="1" xfId="0" applyFont="1" applyFill="1" applyBorder="1" applyAlignment="1">
      <alignment horizontal="center" vertical="center"/>
    </xf>
    <xf numFmtId="0" fontId="50" fillId="7" borderId="1" xfId="0" applyFont="1" applyFill="1" applyBorder="1" applyAlignment="1">
      <alignment horizontal="center" vertical="center"/>
    </xf>
    <xf numFmtId="0" fontId="50" fillId="7" borderId="1" xfId="0" applyFont="1" applyFill="1" applyBorder="1" applyAlignment="1">
      <alignment vertical="center"/>
    </xf>
    <xf numFmtId="165" fontId="50" fillId="7" borderId="1" xfId="1" applyNumberFormat="1" applyFont="1" applyFill="1" applyBorder="1" applyAlignment="1">
      <alignment vertical="center"/>
    </xf>
    <xf numFmtId="0" fontId="51" fillId="0" borderId="0" xfId="0" applyFont="1" applyAlignment="1">
      <alignment horizontal="center"/>
    </xf>
    <xf numFmtId="49" fontId="14" fillId="2" borderId="21" xfId="2" applyNumberFormat="1" applyFont="1" applyFill="1" applyBorder="1" applyAlignment="1">
      <alignment horizontal="center" vertical="center" wrapText="1"/>
    </xf>
    <xf numFmtId="49" fontId="14" fillId="2" borderId="22" xfId="2" applyNumberFormat="1" applyFont="1" applyFill="1" applyBorder="1" applyAlignment="1">
      <alignment horizontal="center" vertical="center" wrapText="1"/>
    </xf>
    <xf numFmtId="0" fontId="23" fillId="2" borderId="0" xfId="0" applyFont="1" applyFill="1" applyAlignment="1">
      <alignment horizontal="center" vertical="center" wrapText="1"/>
    </xf>
    <xf numFmtId="0" fontId="27" fillId="2" borderId="23" xfId="0" applyFont="1" applyFill="1" applyBorder="1" applyAlignment="1">
      <alignment horizontal="center" vertical="center" wrapText="1"/>
    </xf>
    <xf numFmtId="0" fontId="27" fillId="2" borderId="29" xfId="0" applyFont="1" applyFill="1" applyBorder="1" applyAlignment="1">
      <alignment horizontal="center" vertical="center" wrapText="1"/>
    </xf>
    <xf numFmtId="0" fontId="27" fillId="2" borderId="24" xfId="0" applyFont="1" applyFill="1" applyBorder="1" applyAlignment="1">
      <alignment horizontal="center" vertical="center" wrapText="1"/>
    </xf>
    <xf numFmtId="43" fontId="16" fillId="3" borderId="1" xfId="1" quotePrefix="1" applyFont="1" applyFill="1" applyBorder="1" applyAlignment="1" applyProtection="1">
      <alignment horizontal="left"/>
      <protection hidden="1"/>
    </xf>
    <xf numFmtId="43" fontId="16" fillId="0" borderId="1" xfId="1" quotePrefix="1" applyFont="1" applyFill="1" applyBorder="1" applyAlignment="1" applyProtection="1">
      <alignment horizontal="left"/>
      <protection hidden="1"/>
    </xf>
    <xf numFmtId="166" fontId="9" fillId="0" borderId="0" xfId="0" applyNumberFormat="1" applyFont="1" applyAlignment="1">
      <alignment horizontal="left"/>
    </xf>
    <xf numFmtId="167" fontId="0" fillId="0" borderId="0" xfId="0" applyNumberFormat="1" applyAlignment="1">
      <alignment horizontal="right" vertical="center"/>
    </xf>
    <xf numFmtId="0" fontId="47" fillId="0" borderId="0" xfId="0" applyFont="1"/>
    <xf numFmtId="0" fontId="52" fillId="0" borderId="0" xfId="0" applyFont="1"/>
    <xf numFmtId="0" fontId="54" fillId="0" borderId="0" xfId="0" applyFont="1"/>
    <xf numFmtId="0" fontId="53" fillId="0" borderId="0" xfId="0" applyFont="1"/>
    <xf numFmtId="0" fontId="55" fillId="0" borderId="0" xfId="4" applyFont="1" applyBorder="1"/>
    <xf numFmtId="0" fontId="37" fillId="0" borderId="0" xfId="0" applyFont="1"/>
    <xf numFmtId="0" fontId="57" fillId="0" borderId="0" xfId="0" applyFont="1"/>
    <xf numFmtId="43" fontId="47" fillId="0" borderId="0" xfId="1" applyFont="1" applyAlignment="1">
      <alignment horizontal="left" indent="5"/>
    </xf>
    <xf numFmtId="0" fontId="47" fillId="0" borderId="0" xfId="0" applyFont="1" applyAlignment="1">
      <alignment horizontal="left" indent="8"/>
    </xf>
    <xf numFmtId="167" fontId="47" fillId="0" borderId="0" xfId="0" applyNumberFormat="1" applyFont="1" applyAlignment="1">
      <alignment horizontal="left" vertical="center" indent="8"/>
    </xf>
    <xf numFmtId="0" fontId="0" fillId="0" borderId="0" xfId="0" applyProtection="1">
      <protection hidden="1"/>
    </xf>
    <xf numFmtId="166" fontId="9" fillId="0" borderId="0" xfId="0" applyNumberFormat="1" applyFont="1" applyAlignment="1" applyProtection="1">
      <alignment horizontal="left"/>
      <protection locked="0"/>
    </xf>
    <xf numFmtId="0" fontId="30" fillId="0" borderId="0" xfId="0" applyFont="1" applyAlignment="1" applyProtection="1">
      <alignment horizontal="center"/>
      <protection hidden="1"/>
    </xf>
    <xf numFmtId="0" fontId="30" fillId="0" borderId="0" xfId="0" applyFont="1" applyAlignment="1" applyProtection="1">
      <alignment horizontal="left"/>
      <protection hidden="1"/>
    </xf>
    <xf numFmtId="0" fontId="43" fillId="0" borderId="0" xfId="0" applyFont="1" applyAlignment="1" applyProtection="1">
      <alignment horizontal="left"/>
      <protection hidden="1"/>
    </xf>
    <xf numFmtId="0" fontId="13" fillId="0" borderId="15" xfId="0" applyFont="1" applyBorder="1" applyAlignment="1" applyProtection="1">
      <alignment horizontal="center"/>
      <protection hidden="1"/>
    </xf>
    <xf numFmtId="0" fontId="13" fillId="0" borderId="18" xfId="0" applyFont="1" applyBorder="1" applyAlignment="1" applyProtection="1">
      <alignment horizontal="center"/>
      <protection hidden="1"/>
    </xf>
    <xf numFmtId="0" fontId="0" fillId="0" borderId="19" xfId="0" applyBorder="1" applyProtection="1">
      <protection hidden="1"/>
    </xf>
    <xf numFmtId="43" fontId="0" fillId="0" borderId="19" xfId="1" applyFont="1" applyBorder="1" applyProtection="1">
      <protection hidden="1"/>
    </xf>
    <xf numFmtId="0" fontId="0" fillId="0" borderId="19" xfId="0" applyBorder="1" applyAlignment="1" applyProtection="1">
      <alignment horizontal="center" vertical="center"/>
      <protection hidden="1"/>
    </xf>
    <xf numFmtId="43" fontId="0" fillId="0" borderId="6" xfId="1" applyFont="1" applyBorder="1" applyProtection="1">
      <protection hidden="1"/>
    </xf>
    <xf numFmtId="168" fontId="16" fillId="3" borderId="1" xfId="1" applyNumberFormat="1" applyFont="1" applyFill="1" applyBorder="1" applyAlignment="1" applyProtection="1">
      <alignment horizontal="left"/>
      <protection hidden="1"/>
    </xf>
    <xf numFmtId="168" fontId="16" fillId="0" borderId="1" xfId="1" applyNumberFormat="1" applyFont="1" applyFill="1" applyBorder="1" applyAlignment="1" applyProtection="1">
      <alignment horizontal="center" vertical="center"/>
      <protection locked="0"/>
    </xf>
    <xf numFmtId="168" fontId="3" fillId="0" borderId="0" xfId="0" applyNumberFormat="1" applyFont="1"/>
    <xf numFmtId="168" fontId="3" fillId="3" borderId="14" xfId="0" applyNumberFormat="1" applyFont="1" applyFill="1" applyBorder="1" applyProtection="1">
      <protection hidden="1"/>
    </xf>
    <xf numFmtId="168" fontId="3" fillId="3" borderId="10" xfId="0" applyNumberFormat="1" applyFont="1" applyFill="1" applyBorder="1" applyProtection="1">
      <protection hidden="1"/>
    </xf>
    <xf numFmtId="168" fontId="3" fillId="3" borderId="1" xfId="1" quotePrefix="1" applyNumberFormat="1" applyFont="1" applyFill="1" applyBorder="1" applyAlignment="1" applyProtection="1">
      <protection hidden="1"/>
    </xf>
    <xf numFmtId="168" fontId="3" fillId="0" borderId="0" xfId="1" applyNumberFormat="1" applyFont="1" applyProtection="1">
      <protection hidden="1"/>
    </xf>
    <xf numFmtId="168" fontId="0" fillId="0" borderId="19" xfId="0" applyNumberFormat="1" applyBorder="1" applyProtection="1">
      <protection hidden="1"/>
    </xf>
    <xf numFmtId="168" fontId="0" fillId="0" borderId="19" xfId="1" applyNumberFormat="1" applyFont="1" applyBorder="1" applyProtection="1">
      <protection hidden="1"/>
    </xf>
    <xf numFmtId="168" fontId="0" fillId="0" borderId="19" xfId="0" applyNumberFormat="1" applyBorder="1" applyAlignment="1" applyProtection="1">
      <alignment horizontal="center" vertical="center"/>
      <protection hidden="1"/>
    </xf>
    <xf numFmtId="168" fontId="0" fillId="0" borderId="6" xfId="1" applyNumberFormat="1" applyFont="1" applyBorder="1" applyProtection="1">
      <protection hidden="1"/>
    </xf>
    <xf numFmtId="168" fontId="0" fillId="0" borderId="19" xfId="0" applyNumberFormat="1" applyBorder="1" applyAlignment="1" applyProtection="1">
      <alignment horizontal="left" vertical="top"/>
      <protection hidden="1"/>
    </xf>
    <xf numFmtId="168" fontId="0" fillId="0" borderId="19" xfId="0" applyNumberFormat="1" applyBorder="1" applyAlignment="1" applyProtection="1">
      <alignment horizontal="left"/>
      <protection hidden="1"/>
    </xf>
    <xf numFmtId="168" fontId="9" fillId="0" borderId="19" xfId="0" applyNumberFormat="1" applyFont="1" applyBorder="1" applyProtection="1">
      <protection hidden="1"/>
    </xf>
    <xf numFmtId="168" fontId="0" fillId="0" borderId="20" xfId="0" applyNumberFormat="1" applyBorder="1" applyProtection="1">
      <protection hidden="1"/>
    </xf>
    <xf numFmtId="168" fontId="9" fillId="0" borderId="20" xfId="0" applyNumberFormat="1" applyFont="1" applyBorder="1" applyProtection="1">
      <protection hidden="1"/>
    </xf>
    <xf numFmtId="168" fontId="0" fillId="0" borderId="16" xfId="0" applyNumberFormat="1" applyBorder="1" applyProtection="1">
      <protection hidden="1"/>
    </xf>
    <xf numFmtId="168" fontId="0" fillId="0" borderId="17" xfId="0" applyNumberFormat="1" applyBorder="1" applyProtection="1">
      <protection hidden="1"/>
    </xf>
    <xf numFmtId="168" fontId="13" fillId="0" borderId="17" xfId="0" applyNumberFormat="1" applyFont="1" applyBorder="1" applyProtection="1">
      <protection hidden="1"/>
    </xf>
    <xf numFmtId="168" fontId="0" fillId="0" borderId="0" xfId="0" applyNumberFormat="1" applyProtection="1">
      <protection hidden="1"/>
    </xf>
    <xf numFmtId="168" fontId="13" fillId="7" borderId="31" xfId="0" applyNumberFormat="1" applyFont="1" applyFill="1" applyBorder="1" applyProtection="1">
      <protection hidden="1"/>
    </xf>
    <xf numFmtId="168" fontId="0" fillId="7" borderId="32" xfId="0" applyNumberFormat="1" applyFill="1" applyBorder="1" applyProtection="1">
      <protection hidden="1"/>
    </xf>
    <xf numFmtId="168" fontId="0" fillId="7" borderId="34" xfId="0" applyNumberFormat="1" applyFill="1" applyBorder="1" applyProtection="1">
      <protection hidden="1"/>
    </xf>
    <xf numFmtId="168" fontId="0" fillId="7" borderId="33" xfId="0" applyNumberFormat="1" applyFill="1" applyBorder="1" applyProtection="1">
      <protection hidden="1"/>
    </xf>
    <xf numFmtId="168" fontId="0" fillId="7" borderId="0" xfId="0" applyNumberFormat="1" applyFill="1" applyProtection="1">
      <protection hidden="1"/>
    </xf>
    <xf numFmtId="168" fontId="0" fillId="7" borderId="35" xfId="0" applyNumberFormat="1" applyFill="1" applyBorder="1" applyProtection="1">
      <protection hidden="1"/>
    </xf>
    <xf numFmtId="168" fontId="13" fillId="7" borderId="33" xfId="0" applyNumberFormat="1" applyFont="1" applyFill="1" applyBorder="1" applyProtection="1">
      <protection hidden="1"/>
    </xf>
    <xf numFmtId="168" fontId="0" fillId="7" borderId="33" xfId="0" applyNumberFormat="1" applyFill="1" applyBorder="1" applyAlignment="1" applyProtection="1">
      <alignment horizontal="left"/>
      <protection hidden="1"/>
    </xf>
    <xf numFmtId="168" fontId="0" fillId="7" borderId="36" xfId="0" applyNumberFormat="1" applyFill="1" applyBorder="1" applyProtection="1">
      <protection hidden="1"/>
    </xf>
    <xf numFmtId="168" fontId="0" fillId="7" borderId="37" xfId="0" applyNumberFormat="1" applyFill="1" applyBorder="1" applyProtection="1">
      <protection hidden="1"/>
    </xf>
    <xf numFmtId="168" fontId="0" fillId="7" borderId="38" xfId="0" applyNumberFormat="1" applyFill="1" applyBorder="1" applyProtection="1">
      <protection hidden="1"/>
    </xf>
    <xf numFmtId="43" fontId="13" fillId="0" borderId="18" xfId="1" applyFont="1" applyBorder="1" applyProtection="1">
      <protection hidden="1"/>
    </xf>
    <xf numFmtId="168" fontId="0" fillId="0" borderId="0" xfId="0" applyNumberFormat="1"/>
    <xf numFmtId="168" fontId="13" fillId="0" borderId="15" xfId="0" applyNumberFormat="1" applyFont="1" applyBorder="1" applyAlignment="1">
      <alignment horizontal="center"/>
    </xf>
    <xf numFmtId="168" fontId="13" fillId="0" borderId="18" xfId="0" applyNumberFormat="1" applyFont="1" applyBorder="1" applyAlignment="1">
      <alignment horizontal="center"/>
    </xf>
    <xf numFmtId="168" fontId="0" fillId="0" borderId="19" xfId="0" applyNumberFormat="1" applyBorder="1"/>
    <xf numFmtId="168" fontId="0" fillId="0" borderId="19" xfId="1" applyNumberFormat="1" applyFont="1" applyBorder="1"/>
    <xf numFmtId="168" fontId="0" fillId="0" borderId="19" xfId="0" applyNumberFormat="1" applyBorder="1" applyAlignment="1">
      <alignment horizontal="center" vertical="center"/>
    </xf>
    <xf numFmtId="168" fontId="0" fillId="0" borderId="6" xfId="1" applyNumberFormat="1" applyFont="1" applyBorder="1"/>
    <xf numFmtId="168" fontId="9" fillId="0" borderId="19" xfId="0" applyNumberFormat="1" applyFont="1" applyBorder="1"/>
    <xf numFmtId="168" fontId="0" fillId="0" borderId="6" xfId="0" applyNumberFormat="1" applyBorder="1"/>
    <xf numFmtId="168" fontId="0" fillId="0" borderId="20" xfId="0" applyNumberFormat="1" applyBorder="1"/>
    <xf numFmtId="168" fontId="9" fillId="0" borderId="20" xfId="0" applyNumberFormat="1" applyFont="1" applyBorder="1"/>
    <xf numFmtId="168" fontId="0" fillId="0" borderId="16" xfId="0" applyNumberFormat="1" applyBorder="1"/>
    <xf numFmtId="168" fontId="0" fillId="0" borderId="17" xfId="0" applyNumberFormat="1" applyBorder="1"/>
    <xf numFmtId="168" fontId="13" fillId="0" borderId="17" xfId="0" applyNumberFormat="1" applyFont="1" applyBorder="1"/>
    <xf numFmtId="168" fontId="13" fillId="0" borderId="18" xfId="0" applyNumberFormat="1" applyFont="1" applyBorder="1"/>
    <xf numFmtId="168" fontId="13" fillId="7" borderId="31" xfId="0" applyNumberFormat="1" applyFont="1" applyFill="1" applyBorder="1"/>
    <xf numFmtId="168" fontId="0" fillId="7" borderId="32" xfId="0" applyNumberFormat="1" applyFill="1" applyBorder="1"/>
    <xf numFmtId="168" fontId="0" fillId="7" borderId="34" xfId="0" applyNumberFormat="1" applyFill="1" applyBorder="1"/>
    <xf numFmtId="168" fontId="0" fillId="7" borderId="33" xfId="0" applyNumberFormat="1" applyFill="1" applyBorder="1"/>
    <xf numFmtId="168" fontId="0" fillId="7" borderId="0" xfId="0" applyNumberFormat="1" applyFill="1"/>
    <xf numFmtId="168" fontId="0" fillId="7" borderId="35" xfId="0" applyNumberFormat="1" applyFill="1" applyBorder="1"/>
    <xf numFmtId="168" fontId="13" fillId="7" borderId="33" xfId="0" applyNumberFormat="1" applyFont="1" applyFill="1" applyBorder="1"/>
    <xf numFmtId="168" fontId="0" fillId="7" borderId="33" xfId="0" applyNumberFormat="1" applyFill="1" applyBorder="1" applyAlignment="1">
      <alignment horizontal="left"/>
    </xf>
    <xf numFmtId="168" fontId="0" fillId="7" borderId="36" xfId="0" applyNumberFormat="1" applyFill="1" applyBorder="1"/>
    <xf numFmtId="168" fontId="0" fillId="7" borderId="37" xfId="0" applyNumberFormat="1" applyFill="1" applyBorder="1"/>
    <xf numFmtId="168" fontId="0" fillId="7" borderId="38" xfId="0" applyNumberFormat="1" applyFill="1" applyBorder="1"/>
    <xf numFmtId="0" fontId="4" fillId="0" borderId="3" xfId="0" applyFont="1" applyBorder="1" applyAlignment="1" applyProtection="1">
      <alignment horizontal="centerContinuous"/>
      <protection locked="0"/>
    </xf>
    <xf numFmtId="0" fontId="4" fillId="0" borderId="4" xfId="0" applyFont="1" applyBorder="1" applyAlignment="1" applyProtection="1">
      <alignment horizontal="centerContinuous"/>
      <protection locked="0"/>
    </xf>
    <xf numFmtId="0" fontId="3" fillId="0" borderId="6" xfId="2" applyFont="1" applyBorder="1" applyAlignment="1" applyProtection="1">
      <alignment horizontal="left" vertical="center"/>
      <protection locked="0"/>
    </xf>
    <xf numFmtId="0" fontId="3" fillId="0" borderId="30" xfId="2" applyFont="1" applyBorder="1" applyAlignment="1" applyProtection="1">
      <alignment horizontal="left" vertical="center"/>
      <protection locked="0"/>
    </xf>
    <xf numFmtId="0" fontId="3" fillId="0" borderId="14" xfId="2" applyFont="1" applyBorder="1" applyAlignment="1" applyProtection="1">
      <alignment horizontal="left" vertical="center"/>
      <protection locked="0"/>
    </xf>
    <xf numFmtId="0" fontId="4" fillId="0" borderId="5" xfId="0" applyFont="1" applyBorder="1" applyAlignment="1" applyProtection="1">
      <alignment horizontal="centerContinuous"/>
      <protection locked="0"/>
    </xf>
    <xf numFmtId="0" fontId="3" fillId="0" borderId="0" xfId="2" applyFont="1" applyAlignment="1" applyProtection="1">
      <alignment horizontal="left" vertical="center"/>
      <protection locked="0"/>
    </xf>
    <xf numFmtId="0" fontId="3" fillId="0" borderId="30" xfId="2" quotePrefix="1" applyFont="1" applyBorder="1" applyAlignment="1" applyProtection="1">
      <alignment horizontal="left" vertical="center"/>
      <protection locked="0"/>
    </xf>
    <xf numFmtId="0" fontId="3" fillId="0" borderId="39" xfId="0" applyFont="1" applyBorder="1" applyAlignment="1" applyProtection="1">
      <alignment vertical="center" wrapText="1"/>
      <protection locked="0"/>
    </xf>
    <xf numFmtId="0" fontId="3" fillId="0" borderId="40" xfId="2" applyFont="1" applyBorder="1" applyAlignment="1" applyProtection="1">
      <alignment horizontal="left" vertical="center"/>
      <protection locked="0"/>
    </xf>
    <xf numFmtId="0" fontId="3" fillId="0" borderId="39" xfId="0" applyFont="1" applyBorder="1" applyProtection="1">
      <protection locked="0"/>
    </xf>
    <xf numFmtId="168" fontId="3" fillId="3" borderId="11" xfId="0" applyNumberFormat="1" applyFont="1" applyFill="1" applyBorder="1" applyProtection="1">
      <protection hidden="1"/>
    </xf>
    <xf numFmtId="168" fontId="3" fillId="3" borderId="12" xfId="1" quotePrefix="1" applyNumberFormat="1" applyFont="1" applyFill="1" applyBorder="1" applyAlignment="1" applyProtection="1">
      <alignment horizontal="center" vertical="center"/>
      <protection hidden="1"/>
    </xf>
    <xf numFmtId="168" fontId="3" fillId="3" borderId="41" xfId="0" applyNumberFormat="1" applyFont="1" applyFill="1" applyBorder="1" applyProtection="1">
      <protection hidden="1"/>
    </xf>
    <xf numFmtId="168" fontId="3" fillId="3" borderId="42" xfId="0" applyNumberFormat="1" applyFont="1" applyFill="1" applyBorder="1" applyProtection="1">
      <protection hidden="1"/>
    </xf>
    <xf numFmtId="168" fontId="3" fillId="3" borderId="43" xfId="0" applyNumberFormat="1" applyFont="1" applyFill="1" applyBorder="1" applyProtection="1">
      <protection hidden="1"/>
    </xf>
    <xf numFmtId="168" fontId="3" fillId="3" borderId="44" xfId="1" quotePrefix="1" applyNumberFormat="1" applyFont="1" applyFill="1" applyBorder="1" applyAlignment="1" applyProtection="1">
      <protection hidden="1"/>
    </xf>
    <xf numFmtId="168" fontId="3" fillId="3" borderId="45" xfId="1" quotePrefix="1" applyNumberFormat="1" applyFont="1" applyFill="1" applyBorder="1" applyAlignment="1" applyProtection="1">
      <alignment horizontal="center" vertical="center"/>
      <protection hidden="1"/>
    </xf>
    <xf numFmtId="0" fontId="58" fillId="5" borderId="0" xfId="0" applyFont="1" applyFill="1" applyAlignment="1">
      <alignment horizontal="center" vertical="center" wrapText="1"/>
    </xf>
    <xf numFmtId="0" fontId="30" fillId="0" borderId="0" xfId="0" applyFont="1" applyAlignment="1">
      <alignment horizontal="left" vertical="center" wrapText="1"/>
    </xf>
    <xf numFmtId="0" fontId="15" fillId="0" borderId="0" xfId="0" applyFont="1" applyAlignment="1">
      <alignment horizontal="center" vertical="center"/>
    </xf>
    <xf numFmtId="0" fontId="58" fillId="5" borderId="8" xfId="0" applyFont="1" applyFill="1" applyBorder="1" applyAlignment="1">
      <alignment horizontal="center" vertical="center" wrapText="1"/>
    </xf>
    <xf numFmtId="0" fontId="27" fillId="2" borderId="0" xfId="0" applyFont="1" applyFill="1" applyAlignment="1">
      <alignment horizontal="center" vertical="center" wrapText="1"/>
    </xf>
    <xf numFmtId="0" fontId="0" fillId="0" borderId="2" xfId="0" applyBorder="1"/>
    <xf numFmtId="0" fontId="58" fillId="5" borderId="3" xfId="0" applyFont="1" applyFill="1" applyBorder="1" applyAlignment="1">
      <alignment horizontal="center" vertical="center" wrapText="1"/>
    </xf>
    <xf numFmtId="0" fontId="30" fillId="0" borderId="3" xfId="0" applyFont="1" applyBorder="1" applyAlignment="1">
      <alignment horizontal="left" vertical="center" wrapText="1"/>
    </xf>
    <xf numFmtId="0" fontId="15" fillId="0" borderId="3" xfId="0" applyFont="1" applyBorder="1" applyAlignment="1">
      <alignment horizontal="center" vertical="center"/>
    </xf>
    <xf numFmtId="43" fontId="0" fillId="0" borderId="3" xfId="1" applyFont="1" applyFill="1" applyBorder="1" applyAlignment="1">
      <alignment horizontal="center" vertical="center"/>
    </xf>
    <xf numFmtId="0" fontId="0" fillId="0" borderId="3" xfId="0" applyBorder="1" applyAlignment="1">
      <alignment horizontal="center" vertical="center" wrapText="1"/>
    </xf>
    <xf numFmtId="43" fontId="0" fillId="0" borderId="3" xfId="1" applyFont="1" applyFill="1" applyBorder="1" applyAlignment="1">
      <alignment vertical="center"/>
    </xf>
    <xf numFmtId="43" fontId="0" fillId="0" borderId="3" xfId="1"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wrapText="1"/>
    </xf>
    <xf numFmtId="0" fontId="16" fillId="0" borderId="0" xfId="2" applyFont="1" applyAlignment="1">
      <alignment horizontal="center" vertical="center"/>
    </xf>
    <xf numFmtId="0" fontId="59" fillId="9" borderId="0" xfId="0" applyFont="1" applyFill="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0" xfId="0" applyFont="1" applyFill="1" applyBorder="1" applyAlignment="1">
      <alignment horizontal="center" vertical="center"/>
    </xf>
    <xf numFmtId="49" fontId="14" fillId="2" borderId="21" xfId="2" applyNumberFormat="1" applyFont="1" applyFill="1" applyBorder="1" applyAlignment="1">
      <alignment horizontal="center" vertical="center" wrapText="1"/>
    </xf>
    <xf numFmtId="49" fontId="14" fillId="2" borderId="22" xfId="2" applyNumberFormat="1" applyFont="1" applyFill="1" applyBorder="1" applyAlignment="1">
      <alignment horizontal="center" vertical="center" wrapText="1"/>
    </xf>
    <xf numFmtId="49" fontId="25" fillId="2" borderId="21" xfId="2" applyNumberFormat="1" applyFont="1" applyFill="1" applyBorder="1" applyAlignment="1">
      <alignment horizontal="center" vertical="center" wrapText="1"/>
    </xf>
    <xf numFmtId="49" fontId="25" fillId="2" borderId="22" xfId="2" applyNumberFormat="1" applyFont="1" applyFill="1" applyBorder="1" applyAlignment="1">
      <alignment horizontal="center" vertical="center" wrapText="1"/>
    </xf>
    <xf numFmtId="164" fontId="14" fillId="2" borderId="21" xfId="2" applyNumberFormat="1" applyFont="1" applyFill="1" applyBorder="1" applyAlignment="1">
      <alignment horizontal="center" vertical="center" wrapText="1"/>
    </xf>
    <xf numFmtId="164" fontId="14" fillId="2" borderId="22" xfId="2" applyNumberFormat="1" applyFont="1" applyFill="1" applyBorder="1" applyAlignment="1">
      <alignment horizontal="center" vertical="center" wrapText="1"/>
    </xf>
    <xf numFmtId="0" fontId="14" fillId="2" borderId="21" xfId="2" applyFont="1" applyFill="1" applyBorder="1" applyAlignment="1">
      <alignment horizontal="center" vertical="center" wrapText="1"/>
    </xf>
    <xf numFmtId="0" fontId="14" fillId="2" borderId="22" xfId="2" applyFont="1" applyFill="1" applyBorder="1" applyAlignment="1">
      <alignment horizontal="center" vertical="center" wrapText="1"/>
    </xf>
    <xf numFmtId="49" fontId="14" fillId="2" borderId="1" xfId="2" applyNumberFormat="1" applyFont="1" applyFill="1" applyBorder="1" applyAlignment="1">
      <alignment horizontal="center" vertical="center" wrapText="1"/>
    </xf>
    <xf numFmtId="0" fontId="21" fillId="0" borderId="0" xfId="4" applyFont="1" applyAlignment="1">
      <alignment horizontal="center"/>
    </xf>
    <xf numFmtId="0" fontId="7" fillId="2" borderId="27" xfId="0" applyFont="1" applyFill="1" applyBorder="1" applyAlignment="1">
      <alignment horizontal="center" vertical="center"/>
    </xf>
    <xf numFmtId="0" fontId="7" fillId="2" borderId="13" xfId="0" applyFont="1" applyFill="1" applyBorder="1" applyAlignment="1">
      <alignment horizontal="center" vertical="center"/>
    </xf>
    <xf numFmtId="0" fontId="30" fillId="0" borderId="0" xfId="0" applyFont="1" applyAlignment="1">
      <alignment horizontal="center" vertical="center"/>
    </xf>
    <xf numFmtId="43" fontId="13" fillId="0" borderId="0" xfId="1" applyFont="1" applyFill="1" applyBorder="1" applyAlignment="1">
      <alignment horizontal="center" vertical="center"/>
    </xf>
    <xf numFmtId="0" fontId="13" fillId="0" borderId="0" xfId="0" applyFont="1" applyAlignment="1">
      <alignment horizontal="center" vertical="center" wrapText="1"/>
    </xf>
    <xf numFmtId="43" fontId="13" fillId="0" borderId="0" xfId="1" applyFont="1" applyFill="1" applyBorder="1" applyAlignment="1">
      <alignment vertical="center"/>
    </xf>
    <xf numFmtId="43" fontId="13" fillId="0" borderId="0" xfId="1" applyFont="1" applyFill="1" applyBorder="1" applyAlignment="1">
      <alignment horizontal="center" vertical="center" wrapText="1"/>
    </xf>
    <xf numFmtId="0" fontId="13" fillId="0" borderId="0" xfId="0" applyFont="1" applyAlignment="1">
      <alignment horizontal="center" vertical="center"/>
    </xf>
    <xf numFmtId="0" fontId="13" fillId="0" borderId="6" xfId="0" applyFont="1" applyBorder="1" applyAlignment="1">
      <alignment horizontal="center" vertical="center"/>
    </xf>
  </cellXfs>
  <cellStyles count="7">
    <cellStyle name="Comma" xfId="1" builtinId="3"/>
    <cellStyle name="Comma 2" xfId="5" xr:uid="{CE213215-6248-4409-A586-916DFAD10026}"/>
    <cellStyle name="Hyperlink" xfId="4" builtinId="8"/>
    <cellStyle name="Hyperlink 2" xfId="3" xr:uid="{1A29CBEC-4F26-4D65-98ED-B99FF34B3AAA}"/>
    <cellStyle name="Normal" xfId="0" builtinId="0"/>
    <cellStyle name="Normal 2" xfId="2" xr:uid="{AAE40646-F872-47DD-A7BB-18BB0B6E3C3E}"/>
    <cellStyle name="Normal 2 2" xfId="6" xr:uid="{65C6190C-1A65-479F-9226-A0ACAAEE78BE}"/>
  </cellStyles>
  <dxfs count="0"/>
  <tableStyles count="0" defaultTableStyle="TableStyleMedium2" defaultPivotStyle="PivotStyleLight16"/>
  <colors>
    <mruColors>
      <color rgb="FF3333FF"/>
      <color rgb="FFFFFBEA"/>
      <color rgb="FF964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6.png"/><Relationship Id="rId4" Type="http://schemas.openxmlformats.org/officeDocument/2006/relationships/hyperlink" Target="https://hmocard.ph/eo-64/"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media/image7.JPG"/></Relationships>
</file>

<file path=xl/drawings/_rels/drawing5.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5" Type="http://schemas.openxmlformats.org/officeDocument/2006/relationships/image" Target="../media/image5.jpg"/><Relationship Id="rId4" Type="http://schemas.openxmlformats.org/officeDocument/2006/relationships/image" Target="../media/image1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4.jpg"/><Relationship Id="rId2" Type="http://schemas.openxmlformats.org/officeDocument/2006/relationships/image" Target="../media/image13.png"/><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 Id="rId4" Type="http://schemas.openxmlformats.org/officeDocument/2006/relationships/image" Target="cid:image002.png@01DC49CE.1EDE0670" TargetMode="External"/></Relationships>
</file>

<file path=xl/drawings/_rels/drawing1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 Id="rId4" Type="http://schemas.openxmlformats.org/officeDocument/2006/relationships/image" Target="cid:image002.png@01DC49CE.1EDE0670" TargetMode="External"/></Relationships>
</file>

<file path=xl/drawings/_rels/drawing12.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 Id="rId4" Type="http://schemas.openxmlformats.org/officeDocument/2006/relationships/image" Target="cid:image002.png@01DC49CE.1EDE0670" TargetMode="External"/></Relationships>
</file>

<file path=xl/drawings/_rels/drawing13.xml.rels><?xml version="1.0" encoding="UTF-8" standalone="yes"?>
<Relationships xmlns="http://schemas.openxmlformats.org/package/2006/relationships"><Relationship Id="rId8" Type="http://schemas.openxmlformats.org/officeDocument/2006/relationships/image" Target="../media/image23.png"/><Relationship Id="rId13" Type="http://schemas.openxmlformats.org/officeDocument/2006/relationships/image" Target="../media/image26.png"/><Relationship Id="rId3" Type="http://schemas.openxmlformats.org/officeDocument/2006/relationships/hyperlink" Target="#'ER SERIES'!A1"/><Relationship Id="rId7" Type="http://schemas.openxmlformats.org/officeDocument/2006/relationships/image" Target="../media/image22.png"/><Relationship Id="rId12" Type="http://schemas.openxmlformats.org/officeDocument/2006/relationships/image" Target="../media/image25.png"/><Relationship Id="rId2" Type="http://schemas.openxmlformats.org/officeDocument/2006/relationships/image" Target="../media/image19.png"/><Relationship Id="rId1" Type="http://schemas.openxmlformats.org/officeDocument/2006/relationships/hyperlink" Target="#'Specialized products'!A1"/><Relationship Id="rId6" Type="http://schemas.openxmlformats.org/officeDocument/2006/relationships/image" Target="../media/image21.png"/><Relationship Id="rId11" Type="http://schemas.openxmlformats.org/officeDocument/2006/relationships/image" Target="../media/image24.png"/><Relationship Id="rId5" Type="http://schemas.openxmlformats.org/officeDocument/2006/relationships/image" Target="../media/image20.png"/><Relationship Id="rId10" Type="http://schemas.openxmlformats.org/officeDocument/2006/relationships/image" Target="../media/image15.png"/><Relationship Id="rId4" Type="http://schemas.openxmlformats.org/officeDocument/2006/relationships/image" Target="../media/image6.png"/><Relationship Id="rId9" Type="http://schemas.openxmlformats.org/officeDocument/2006/relationships/hyperlink" Target="#MedConsult!A1"/></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0</xdr:row>
      <xdr:rowOff>0</xdr:rowOff>
    </xdr:from>
    <xdr:to>
      <xdr:col>1</xdr:col>
      <xdr:colOff>1722120</xdr:colOff>
      <xdr:row>1</xdr:row>
      <xdr:rowOff>124200</xdr:rowOff>
    </xdr:to>
    <xdr:pic>
      <xdr:nvPicPr>
        <xdr:cNvPr id="4" name="Picture 3">
          <a:extLst>
            <a:ext uri="{FF2B5EF4-FFF2-40B4-BE49-F238E27FC236}">
              <a16:creationId xmlns:a16="http://schemas.microsoft.com/office/drawing/2014/main" id="{C9F4734C-1940-4E65-9F15-999F8255AAF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137" t="35347" r="6961" b="34904"/>
        <a:stretch/>
      </xdr:blipFill>
      <xdr:spPr>
        <a:xfrm>
          <a:off x="266700" y="0"/>
          <a:ext cx="1455420" cy="4823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990600</xdr:colOff>
      <xdr:row>0</xdr:row>
      <xdr:rowOff>76200</xdr:rowOff>
    </xdr:from>
    <xdr:to>
      <xdr:col>7</xdr:col>
      <xdr:colOff>1561863</xdr:colOff>
      <xdr:row>3</xdr:row>
      <xdr:rowOff>142774</xdr:rowOff>
    </xdr:to>
    <xdr:pic>
      <xdr:nvPicPr>
        <xdr:cNvPr id="5" name="Picture 4">
          <a:extLst>
            <a:ext uri="{FF2B5EF4-FFF2-40B4-BE49-F238E27FC236}">
              <a16:creationId xmlns:a16="http://schemas.microsoft.com/office/drawing/2014/main" id="{4B0B89C6-5387-93C8-A4E1-5760D4738084}"/>
            </a:ext>
          </a:extLst>
        </xdr:cNvPr>
        <xdr:cNvPicPr>
          <a:picLocks noChangeAspect="1"/>
        </xdr:cNvPicPr>
      </xdr:nvPicPr>
      <xdr:blipFill>
        <a:blip xmlns:r="http://schemas.openxmlformats.org/officeDocument/2006/relationships" r:embed="rId1"/>
        <a:stretch>
          <a:fillRect/>
        </a:stretch>
      </xdr:blipFill>
      <xdr:spPr>
        <a:xfrm>
          <a:off x="9582150" y="76200"/>
          <a:ext cx="1895238" cy="8095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209550</xdr:colOff>
      <xdr:row>10</xdr:row>
      <xdr:rowOff>1066799</xdr:rowOff>
    </xdr:from>
    <xdr:to>
      <xdr:col>1</xdr:col>
      <xdr:colOff>2009550</xdr:colOff>
      <xdr:row>11</xdr:row>
      <xdr:rowOff>1060193</xdr:rowOff>
    </xdr:to>
    <xdr:pic>
      <xdr:nvPicPr>
        <xdr:cNvPr id="12" name="Picture 11">
          <a:extLst>
            <a:ext uri="{FF2B5EF4-FFF2-40B4-BE49-F238E27FC236}">
              <a16:creationId xmlns:a16="http://schemas.microsoft.com/office/drawing/2014/main" id="{9F438A28-3722-468C-8580-4A361773BC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5324474"/>
          <a:ext cx="1800000" cy="1136394"/>
        </a:xfrm>
        <a:prstGeom prst="rect">
          <a:avLst/>
        </a:prstGeom>
      </xdr:spPr>
    </xdr:pic>
    <xdr:clientData/>
  </xdr:twoCellAnchor>
  <xdr:twoCellAnchor editAs="oneCell">
    <xdr:from>
      <xdr:col>1</xdr:col>
      <xdr:colOff>66675</xdr:colOff>
      <xdr:row>8</xdr:row>
      <xdr:rowOff>847725</xdr:rowOff>
    </xdr:from>
    <xdr:to>
      <xdr:col>1</xdr:col>
      <xdr:colOff>2095500</xdr:colOff>
      <xdr:row>10</xdr:row>
      <xdr:rowOff>669306</xdr:rowOff>
    </xdr:to>
    <xdr:pic>
      <xdr:nvPicPr>
        <xdr:cNvPr id="15" name="Picture 14">
          <a:extLst>
            <a:ext uri="{FF2B5EF4-FFF2-40B4-BE49-F238E27FC236}">
              <a16:creationId xmlns:a16="http://schemas.microsoft.com/office/drawing/2014/main" id="{3805CD08-1233-402E-A0D9-54948E4BDB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7700" y="3200400"/>
          <a:ext cx="2028825" cy="1726581"/>
        </a:xfrm>
        <a:prstGeom prst="rect">
          <a:avLst/>
        </a:prstGeom>
      </xdr:spPr>
    </xdr:pic>
    <xdr:clientData/>
  </xdr:twoCellAnchor>
  <xdr:twoCellAnchor editAs="oneCell">
    <xdr:from>
      <xdr:col>1</xdr:col>
      <xdr:colOff>66675</xdr:colOff>
      <xdr:row>1</xdr:row>
      <xdr:rowOff>0</xdr:rowOff>
    </xdr:from>
    <xdr:to>
      <xdr:col>1</xdr:col>
      <xdr:colOff>2129751</xdr:colOff>
      <xdr:row>5</xdr:row>
      <xdr:rowOff>28575</xdr:rowOff>
    </xdr:to>
    <xdr:pic>
      <xdr:nvPicPr>
        <xdr:cNvPr id="4" name="Picture 3">
          <a:extLst>
            <a:ext uri="{FF2B5EF4-FFF2-40B4-BE49-F238E27FC236}">
              <a16:creationId xmlns:a16="http://schemas.microsoft.com/office/drawing/2014/main" id="{6E68A697-7FA8-6619-5309-D3EF1638FD16}"/>
            </a:ext>
          </a:extLst>
        </xdr:cNvPr>
        <xdr:cNvPicPr>
          <a:picLocks noChangeAspect="1"/>
        </xdr:cNvPicPr>
      </xdr:nvPicPr>
      <xdr:blipFill>
        <a:blip xmlns:r="http://schemas.openxmlformats.org/officeDocument/2006/relationships" r:embed="rId3"/>
        <a:stretch>
          <a:fillRect/>
        </a:stretch>
      </xdr:blipFill>
      <xdr:spPr>
        <a:xfrm>
          <a:off x="647700" y="190500"/>
          <a:ext cx="2063076" cy="790575"/>
        </a:xfrm>
        <a:prstGeom prst="rect">
          <a:avLst/>
        </a:prstGeom>
      </xdr:spPr>
    </xdr:pic>
    <xdr:clientData/>
  </xdr:twoCellAnchor>
  <xdr:twoCellAnchor editAs="oneCell">
    <xdr:from>
      <xdr:col>2</xdr:col>
      <xdr:colOff>2181224</xdr:colOff>
      <xdr:row>0</xdr:row>
      <xdr:rowOff>0</xdr:rowOff>
    </xdr:from>
    <xdr:to>
      <xdr:col>6</xdr:col>
      <xdr:colOff>409575</xdr:colOff>
      <xdr:row>6</xdr:row>
      <xdr:rowOff>180975</xdr:rowOff>
    </xdr:to>
    <xdr:pic>
      <xdr:nvPicPr>
        <xdr:cNvPr id="2" name="Picture 1">
          <a:hlinkClick xmlns:r="http://schemas.openxmlformats.org/officeDocument/2006/relationships" r:id="rId4"/>
          <a:extLst>
            <a:ext uri="{FF2B5EF4-FFF2-40B4-BE49-F238E27FC236}">
              <a16:creationId xmlns:a16="http://schemas.microsoft.com/office/drawing/2014/main" id="{2446BF94-2F4C-4CCB-BA50-B304A28EEB2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943474" y="0"/>
          <a:ext cx="2590801" cy="1323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600075</xdr:colOff>
      <xdr:row>57</xdr:row>
      <xdr:rowOff>66675</xdr:rowOff>
    </xdr:from>
    <xdr:to>
      <xdr:col>7</xdr:col>
      <xdr:colOff>440611</xdr:colOff>
      <xdr:row>86</xdr:row>
      <xdr:rowOff>28575</xdr:rowOff>
    </xdr:to>
    <xdr:pic>
      <xdr:nvPicPr>
        <xdr:cNvPr id="5" name="Picture 4">
          <a:extLst>
            <a:ext uri="{FF2B5EF4-FFF2-40B4-BE49-F238E27FC236}">
              <a16:creationId xmlns:a16="http://schemas.microsoft.com/office/drawing/2014/main" id="{F5E05933-C1AC-6613-F3E3-996D2E90B282}"/>
            </a:ext>
          </a:extLst>
        </xdr:cNvPr>
        <xdr:cNvPicPr>
          <a:picLocks noChangeAspect="1"/>
        </xdr:cNvPicPr>
      </xdr:nvPicPr>
      <xdr:blipFill>
        <a:blip xmlns:r="http://schemas.openxmlformats.org/officeDocument/2006/relationships" r:embed="rId1"/>
        <a:stretch>
          <a:fillRect/>
        </a:stretch>
      </xdr:blipFill>
      <xdr:spPr>
        <a:xfrm>
          <a:off x="600075" y="12211050"/>
          <a:ext cx="10013236" cy="5486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38102</xdr:colOff>
      <xdr:row>10</xdr:row>
      <xdr:rowOff>485777</xdr:rowOff>
    </xdr:from>
    <xdr:to>
      <xdr:col>1</xdr:col>
      <xdr:colOff>2109380</xdr:colOff>
      <xdr:row>10</xdr:row>
      <xdr:rowOff>1714501</xdr:rowOff>
    </xdr:to>
    <xdr:pic>
      <xdr:nvPicPr>
        <xdr:cNvPr id="2" name="Picture 1">
          <a:extLst>
            <a:ext uri="{FF2B5EF4-FFF2-40B4-BE49-F238E27FC236}">
              <a16:creationId xmlns:a16="http://schemas.microsoft.com/office/drawing/2014/main" id="{22BB6E16-1AA1-4854-A411-827E1DA6E3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7" y="2619377"/>
          <a:ext cx="2071278" cy="1228724"/>
        </a:xfrm>
        <a:prstGeom prst="rect">
          <a:avLst/>
        </a:prstGeom>
      </xdr:spPr>
    </xdr:pic>
    <xdr:clientData/>
  </xdr:twoCellAnchor>
  <xdr:twoCellAnchor editAs="oneCell">
    <xdr:from>
      <xdr:col>1</xdr:col>
      <xdr:colOff>57151</xdr:colOff>
      <xdr:row>9</xdr:row>
      <xdr:rowOff>57150</xdr:rowOff>
    </xdr:from>
    <xdr:to>
      <xdr:col>1</xdr:col>
      <xdr:colOff>2013837</xdr:colOff>
      <xdr:row>9</xdr:row>
      <xdr:rowOff>1219200</xdr:rowOff>
    </xdr:to>
    <xdr:pic>
      <xdr:nvPicPr>
        <xdr:cNvPr id="3" name="Picture 2">
          <a:extLst>
            <a:ext uri="{FF2B5EF4-FFF2-40B4-BE49-F238E27FC236}">
              <a16:creationId xmlns:a16="http://schemas.microsoft.com/office/drawing/2014/main" id="{DF3BE80F-905E-4EA7-91EF-F034F4E3F2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8176" y="4486275"/>
          <a:ext cx="1956686" cy="1162050"/>
        </a:xfrm>
        <a:prstGeom prst="rect">
          <a:avLst/>
        </a:prstGeom>
      </xdr:spPr>
    </xdr:pic>
    <xdr:clientData/>
  </xdr:twoCellAnchor>
  <xdr:twoCellAnchor editAs="oneCell">
    <xdr:from>
      <xdr:col>1</xdr:col>
      <xdr:colOff>57151</xdr:colOff>
      <xdr:row>12</xdr:row>
      <xdr:rowOff>57152</xdr:rowOff>
    </xdr:from>
    <xdr:to>
      <xdr:col>1</xdr:col>
      <xdr:colOff>2047875</xdr:colOff>
      <xdr:row>12</xdr:row>
      <xdr:rowOff>1262298</xdr:rowOff>
    </xdr:to>
    <xdr:pic>
      <xdr:nvPicPr>
        <xdr:cNvPr id="4" name="Picture 3">
          <a:extLst>
            <a:ext uri="{FF2B5EF4-FFF2-40B4-BE49-F238E27FC236}">
              <a16:creationId xmlns:a16="http://schemas.microsoft.com/office/drawing/2014/main" id="{183315E0-2DCA-424B-A18A-E5DAAABD852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8176" y="6057902"/>
          <a:ext cx="1990724" cy="1205146"/>
        </a:xfrm>
        <a:prstGeom prst="rect">
          <a:avLst/>
        </a:prstGeom>
      </xdr:spPr>
    </xdr:pic>
    <xdr:clientData/>
  </xdr:twoCellAnchor>
  <xdr:twoCellAnchor>
    <xdr:from>
      <xdr:col>0</xdr:col>
      <xdr:colOff>571500</xdr:colOff>
      <xdr:row>13</xdr:row>
      <xdr:rowOff>171450</xdr:rowOff>
    </xdr:from>
    <xdr:to>
      <xdr:col>4</xdr:col>
      <xdr:colOff>514350</xdr:colOff>
      <xdr:row>41</xdr:row>
      <xdr:rowOff>161925</xdr:rowOff>
    </xdr:to>
    <xdr:sp macro="" textlink="">
      <xdr:nvSpPr>
        <xdr:cNvPr id="5" name="TextBox 4">
          <a:extLst>
            <a:ext uri="{FF2B5EF4-FFF2-40B4-BE49-F238E27FC236}">
              <a16:creationId xmlns:a16="http://schemas.microsoft.com/office/drawing/2014/main" id="{8D8BCB68-9058-00BB-082A-DBC8CD9F9F0C}"/>
            </a:ext>
          </a:extLst>
        </xdr:cNvPr>
        <xdr:cNvSpPr txBox="1"/>
      </xdr:nvSpPr>
      <xdr:spPr>
        <a:xfrm>
          <a:off x="571500" y="7696200"/>
          <a:ext cx="6115050" cy="5324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b="0" i="0">
              <a:solidFill>
                <a:schemeClr val="dk1"/>
              </a:solidFill>
              <a:effectLst/>
              <a:latin typeface="+mn-lt"/>
              <a:ea typeface="+mn-ea"/>
              <a:cs typeface="+mn-cs"/>
            </a:rPr>
            <a:t>Prevention and early awareness are important to maintain health! MedConsult is a multiple-use health voucher offering medical consultations and dental services for members aged 1 year old and above. Once registered, members can access face-to-face consultations, telemedicine, dental consultations and select dental services.   </a:t>
          </a:r>
          <a:r>
            <a:rPr lang="en-PH" sz="1100" b="1" i="0">
              <a:solidFill>
                <a:schemeClr val="dk1"/>
              </a:solidFill>
              <a:effectLst/>
              <a:latin typeface="+mn-lt"/>
              <a:ea typeface="+mn-ea"/>
              <a:cs typeface="+mn-cs"/>
            </a:rPr>
            <a:t>MedConsult benefits include: </a:t>
          </a:r>
          <a:br>
            <a:rPr lang="en-PH" sz="1100" b="1" i="0">
              <a:solidFill>
                <a:schemeClr val="dk1"/>
              </a:solidFill>
              <a:effectLst/>
              <a:latin typeface="+mn-lt"/>
              <a:ea typeface="+mn-ea"/>
              <a:cs typeface="+mn-cs"/>
            </a:rPr>
          </a:br>
          <a:endParaRPr lang="en-PH" sz="1100" b="1" i="0">
            <a:solidFill>
              <a:schemeClr val="dk1"/>
            </a:solidFill>
            <a:effectLst/>
            <a:latin typeface="+mn-lt"/>
            <a:ea typeface="+mn-ea"/>
            <a:cs typeface="+mn-cs"/>
          </a:endParaRPr>
        </a:p>
        <a:p>
          <a:r>
            <a:rPr lang="en-PH" sz="1100" b="0" i="0">
              <a:solidFill>
                <a:schemeClr val="dk1"/>
              </a:solidFill>
              <a:effectLst/>
              <a:latin typeface="+mn-lt"/>
              <a:ea typeface="+mn-ea"/>
              <a:cs typeface="+mn-cs"/>
            </a:rPr>
            <a:t>Four (4) face-to-face medical consultations with iCare-accredited health specialists </a:t>
          </a:r>
        </a:p>
        <a:p>
          <a:r>
            <a:rPr lang="en-PH" sz="1100" b="0" i="0">
              <a:solidFill>
                <a:schemeClr val="dk1"/>
              </a:solidFill>
              <a:effectLst/>
              <a:latin typeface="+mn-lt"/>
              <a:ea typeface="+mn-ea"/>
              <a:cs typeface="+mn-cs"/>
            </a:rPr>
            <a:t>Unlimited access to telemedicine or over-the-phone consultation for one (1) year through iCare Telemed7 </a:t>
          </a:r>
        </a:p>
        <a:p>
          <a:r>
            <a:rPr lang="en-PH" sz="1100" b="0" i="0">
              <a:solidFill>
                <a:schemeClr val="dk1"/>
              </a:solidFill>
              <a:effectLst/>
              <a:latin typeface="+mn-lt"/>
              <a:ea typeface="+mn-ea"/>
              <a:cs typeface="+mn-cs"/>
            </a:rPr>
            <a:t>Unlimited dental consultation through iCare’s Dental Network  </a:t>
          </a:r>
        </a:p>
        <a:p>
          <a:r>
            <a:rPr lang="en-PH" sz="1100" b="0" i="0">
              <a:solidFill>
                <a:schemeClr val="dk1"/>
              </a:solidFill>
              <a:effectLst/>
              <a:latin typeface="+mn-lt"/>
              <a:ea typeface="+mn-ea"/>
              <a:cs typeface="+mn-cs"/>
            </a:rPr>
            <a:t>Dental Services such as</a:t>
          </a:r>
        </a:p>
        <a:p>
          <a:r>
            <a:rPr lang="en-PH" sz="1100" b="0" i="0">
              <a:solidFill>
                <a:schemeClr val="dk1"/>
              </a:solidFill>
              <a:effectLst/>
              <a:latin typeface="+mn-lt"/>
              <a:ea typeface="+mn-ea"/>
              <a:cs typeface="+mn-cs"/>
            </a:rPr>
            <a:t>Oral hygiene instruction</a:t>
          </a:r>
        </a:p>
        <a:p>
          <a:r>
            <a:rPr lang="en-PH" sz="1100" b="0" i="0">
              <a:solidFill>
                <a:schemeClr val="dk1"/>
              </a:solidFill>
              <a:effectLst/>
              <a:latin typeface="+mn-lt"/>
              <a:ea typeface="+mn-ea"/>
              <a:cs typeface="+mn-cs"/>
            </a:rPr>
            <a:t>One (1) Oral Prophylaxis per year</a:t>
          </a:r>
        </a:p>
        <a:p>
          <a:r>
            <a:rPr lang="en-PH" sz="1100" b="0" i="0">
              <a:solidFill>
                <a:schemeClr val="dk1"/>
              </a:solidFill>
              <a:effectLst/>
              <a:latin typeface="+mn-lt"/>
              <a:ea typeface="+mn-ea"/>
              <a:cs typeface="+mn-cs"/>
            </a:rPr>
            <a:t>Annual dental examination</a:t>
          </a:r>
        </a:p>
        <a:p>
          <a:r>
            <a:rPr lang="en-PH" sz="1100" b="0" i="0">
              <a:solidFill>
                <a:schemeClr val="dk1"/>
              </a:solidFill>
              <a:effectLst/>
              <a:latin typeface="+mn-lt"/>
              <a:ea typeface="+mn-ea"/>
              <a:cs typeface="+mn-cs"/>
            </a:rPr>
            <a:t>Unlimited Temporary Fillings</a:t>
          </a:r>
        </a:p>
        <a:p>
          <a:r>
            <a:rPr lang="en-PH" sz="1100" b="0" i="0">
              <a:solidFill>
                <a:schemeClr val="dk1"/>
              </a:solidFill>
              <a:effectLst/>
              <a:latin typeface="+mn-lt"/>
              <a:ea typeface="+mn-ea"/>
              <a:cs typeface="+mn-cs"/>
            </a:rPr>
            <a:t>Three (3) surfaces Amalgam Filling or two (2) surfaces Light Cure Fillings</a:t>
          </a:r>
        </a:p>
        <a:p>
          <a:r>
            <a:rPr lang="en-PH" sz="1100" b="0" i="0">
              <a:solidFill>
                <a:schemeClr val="dk1"/>
              </a:solidFill>
              <a:effectLst/>
              <a:latin typeface="+mn-lt"/>
              <a:ea typeface="+mn-ea"/>
              <a:cs typeface="+mn-cs"/>
            </a:rPr>
            <a:t>Re-cementation of jacket crown inlays and onlays</a:t>
          </a:r>
        </a:p>
        <a:p>
          <a:r>
            <a:rPr lang="en-PH" sz="1100" b="0" i="0">
              <a:solidFill>
                <a:schemeClr val="dk1"/>
              </a:solidFill>
              <a:effectLst/>
              <a:latin typeface="+mn-lt"/>
              <a:ea typeface="+mn-ea"/>
              <a:cs typeface="+mn-cs"/>
            </a:rPr>
            <a:t>Unlimited Simple Tooth extraction</a:t>
          </a:r>
        </a:p>
        <a:p>
          <a:r>
            <a:rPr lang="en-PH" sz="1100" b="0" i="0">
              <a:solidFill>
                <a:schemeClr val="dk1"/>
              </a:solidFill>
              <a:effectLst/>
              <a:latin typeface="+mn-lt"/>
              <a:ea typeface="+mn-ea"/>
              <a:cs typeface="+mn-cs"/>
            </a:rPr>
            <a:t>Adjustment of Dentures</a:t>
          </a:r>
        </a:p>
        <a:p>
          <a:r>
            <a:rPr lang="en-PH" sz="1100" b="0" i="0">
              <a:solidFill>
                <a:schemeClr val="dk1"/>
              </a:solidFill>
              <a:effectLst/>
              <a:latin typeface="+mn-lt"/>
              <a:ea typeface="+mn-ea"/>
              <a:cs typeface="+mn-cs"/>
            </a:rPr>
            <a:t>Orthodontic Consultation</a:t>
          </a:r>
        </a:p>
        <a:p>
          <a:r>
            <a:rPr lang="en-PH" sz="1100" b="0" i="0">
              <a:solidFill>
                <a:schemeClr val="dk1"/>
              </a:solidFill>
              <a:effectLst/>
              <a:latin typeface="+mn-lt"/>
              <a:ea typeface="+mn-ea"/>
              <a:cs typeface="+mn-cs"/>
            </a:rPr>
            <a:t>Aesthetic Dental Consultation</a:t>
          </a:r>
        </a:p>
        <a:p>
          <a:r>
            <a:rPr lang="en-PH" sz="1100" b="0" i="0">
              <a:solidFill>
                <a:schemeClr val="dk1"/>
              </a:solidFill>
              <a:effectLst/>
              <a:latin typeface="+mn-lt"/>
              <a:ea typeface="+mn-ea"/>
              <a:cs typeface="+mn-cs"/>
            </a:rPr>
            <a:t>Treatment of dental-related pain (excluding cost of prescribed medicines)</a:t>
          </a:r>
        </a:p>
        <a:p>
          <a:r>
            <a:rPr lang="en-PH" sz="1100" b="0" i="0">
              <a:solidFill>
                <a:schemeClr val="dk1"/>
              </a:solidFill>
              <a:effectLst/>
              <a:latin typeface="+mn-lt"/>
              <a:ea typeface="+mn-ea"/>
              <a:cs typeface="+mn-cs"/>
            </a:rPr>
            <a:t>Relief and/or prescription for acute dental pain</a:t>
          </a:r>
        </a:p>
        <a:p>
          <a:r>
            <a:rPr lang="en-PH" sz="1100" b="0" i="0">
              <a:solidFill>
                <a:schemeClr val="dk1"/>
              </a:solidFill>
              <a:effectLst/>
              <a:latin typeface="+mn-lt"/>
              <a:ea typeface="+mn-ea"/>
              <a:cs typeface="+mn-cs"/>
            </a:rPr>
            <a:t>Treatment for lesions, wounds and burns</a:t>
          </a:r>
        </a:p>
        <a:p>
          <a:r>
            <a:rPr lang="en-PH" sz="1100" b="0" i="0">
              <a:solidFill>
                <a:schemeClr val="dk1"/>
              </a:solidFill>
              <a:effectLst/>
              <a:latin typeface="+mn-lt"/>
              <a:ea typeface="+mn-ea"/>
              <a:cs typeface="+mn-cs"/>
            </a:rPr>
            <a:t>Emergency desensitization of hypersensitive teeth </a:t>
          </a:r>
        </a:p>
        <a:p>
          <a:endParaRPr lang="en-PH" sz="1100" b="0" i="0">
            <a:solidFill>
              <a:schemeClr val="dk1"/>
            </a:solidFill>
            <a:effectLst/>
            <a:latin typeface="+mn-lt"/>
            <a:ea typeface="+mn-ea"/>
            <a:cs typeface="+mn-cs"/>
          </a:endParaRPr>
        </a:p>
        <a:p>
          <a:r>
            <a:rPr lang="en-PH" sz="1100" b="0" i="0">
              <a:solidFill>
                <a:schemeClr val="dk1"/>
              </a:solidFill>
              <a:effectLst/>
              <a:latin typeface="+mn-lt"/>
              <a:ea typeface="+mn-ea"/>
              <a:cs typeface="+mn-cs"/>
            </a:rPr>
            <a:t>Fertility and pregnancy-related cases, aesthetic-related cases, ENT procedures, ophthalmology procedures and endoscopic procedures, and those related to all forms of behavioural disorders, developmental or psychiatric disorder, whether acquired or congenital, will not be covered. You can read the complete details of MedConsult in this </a:t>
          </a:r>
          <a:r>
            <a:rPr lang="en-PH" sz="1100" b="0" i="0">
              <a:solidFill>
                <a:schemeClr val="dk1"/>
              </a:solidFill>
              <a:effectLst/>
              <a:latin typeface="+mn-lt"/>
              <a:ea typeface="+mn-ea"/>
              <a:cs typeface="+mn-cs"/>
              <a:hlinkClick xmlns:r="http://schemas.openxmlformats.org/officeDocument/2006/relationships" r:id=""/>
            </a:rPr>
            <a:t>Health Care Agreement</a:t>
          </a:r>
          <a:r>
            <a:rPr lang="en-PH" sz="1100" b="0" i="0">
              <a:solidFill>
                <a:schemeClr val="dk1"/>
              </a:solidFill>
              <a:effectLst/>
              <a:latin typeface="+mn-lt"/>
              <a:ea typeface="+mn-ea"/>
              <a:cs typeface="+mn-cs"/>
            </a:rPr>
            <a:t>.</a:t>
          </a:r>
          <a:endParaRPr lang="en-PH" sz="1100"/>
        </a:p>
      </xdr:txBody>
    </xdr:sp>
    <xdr:clientData/>
  </xdr:twoCellAnchor>
  <xdr:twoCellAnchor editAs="oneCell">
    <xdr:from>
      <xdr:col>0</xdr:col>
      <xdr:colOff>523875</xdr:colOff>
      <xdr:row>42</xdr:row>
      <xdr:rowOff>171450</xdr:rowOff>
    </xdr:from>
    <xdr:to>
      <xdr:col>8</xdr:col>
      <xdr:colOff>407127</xdr:colOff>
      <xdr:row>51</xdr:row>
      <xdr:rowOff>152400</xdr:rowOff>
    </xdr:to>
    <xdr:pic>
      <xdr:nvPicPr>
        <xdr:cNvPr id="8" name="Picture 7">
          <a:extLst>
            <a:ext uri="{FF2B5EF4-FFF2-40B4-BE49-F238E27FC236}">
              <a16:creationId xmlns:a16="http://schemas.microsoft.com/office/drawing/2014/main" id="{0E6CABC9-5999-115C-925C-637D5827F438}"/>
            </a:ext>
          </a:extLst>
        </xdr:cNvPr>
        <xdr:cNvPicPr>
          <a:picLocks noChangeAspect="1"/>
        </xdr:cNvPicPr>
      </xdr:nvPicPr>
      <xdr:blipFill>
        <a:blip xmlns:r="http://schemas.openxmlformats.org/officeDocument/2006/relationships" r:embed="rId4"/>
        <a:stretch>
          <a:fillRect/>
        </a:stretch>
      </xdr:blipFill>
      <xdr:spPr>
        <a:xfrm>
          <a:off x="523875" y="13220700"/>
          <a:ext cx="10646502" cy="1695450"/>
        </a:xfrm>
        <a:prstGeom prst="rect">
          <a:avLst/>
        </a:prstGeom>
      </xdr:spPr>
    </xdr:pic>
    <xdr:clientData/>
  </xdr:twoCellAnchor>
  <xdr:twoCellAnchor editAs="oneCell">
    <xdr:from>
      <xdr:col>1</xdr:col>
      <xdr:colOff>28575</xdr:colOff>
      <xdr:row>1</xdr:row>
      <xdr:rowOff>0</xdr:rowOff>
    </xdr:from>
    <xdr:to>
      <xdr:col>1</xdr:col>
      <xdr:colOff>2091651</xdr:colOff>
      <xdr:row>5</xdr:row>
      <xdr:rowOff>28575</xdr:rowOff>
    </xdr:to>
    <xdr:pic>
      <xdr:nvPicPr>
        <xdr:cNvPr id="10" name="Picture 9">
          <a:extLst>
            <a:ext uri="{FF2B5EF4-FFF2-40B4-BE49-F238E27FC236}">
              <a16:creationId xmlns:a16="http://schemas.microsoft.com/office/drawing/2014/main" id="{0E8C04E0-827E-4DF7-B65C-07D7C1EC8FFD}"/>
            </a:ext>
          </a:extLst>
        </xdr:cNvPr>
        <xdr:cNvPicPr>
          <a:picLocks noChangeAspect="1"/>
        </xdr:cNvPicPr>
      </xdr:nvPicPr>
      <xdr:blipFill>
        <a:blip xmlns:r="http://schemas.openxmlformats.org/officeDocument/2006/relationships" r:embed="rId5"/>
        <a:stretch>
          <a:fillRect/>
        </a:stretch>
      </xdr:blipFill>
      <xdr:spPr>
        <a:xfrm>
          <a:off x="609600" y="190500"/>
          <a:ext cx="2063076" cy="790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342900</xdr:colOff>
      <xdr:row>10</xdr:row>
      <xdr:rowOff>171451</xdr:rowOff>
    </xdr:from>
    <xdr:to>
      <xdr:col>1</xdr:col>
      <xdr:colOff>1762125</xdr:colOff>
      <xdr:row>10</xdr:row>
      <xdr:rowOff>1042338</xdr:rowOff>
    </xdr:to>
    <xdr:pic>
      <xdr:nvPicPr>
        <xdr:cNvPr id="2" name="Picture 1">
          <a:extLst>
            <a:ext uri="{FF2B5EF4-FFF2-40B4-BE49-F238E27FC236}">
              <a16:creationId xmlns:a16="http://schemas.microsoft.com/office/drawing/2014/main" id="{1D987FC4-287E-490A-948A-4E00799523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925" y="2838451"/>
          <a:ext cx="1419225" cy="870887"/>
        </a:xfrm>
        <a:prstGeom prst="rect">
          <a:avLst/>
        </a:prstGeom>
      </xdr:spPr>
    </xdr:pic>
    <xdr:clientData/>
  </xdr:twoCellAnchor>
  <xdr:twoCellAnchor editAs="oneCell">
    <xdr:from>
      <xdr:col>1</xdr:col>
      <xdr:colOff>304800</xdr:colOff>
      <xdr:row>11</xdr:row>
      <xdr:rowOff>57151</xdr:rowOff>
    </xdr:from>
    <xdr:to>
      <xdr:col>1</xdr:col>
      <xdr:colOff>1857375</xdr:colOff>
      <xdr:row>11</xdr:row>
      <xdr:rowOff>1019174</xdr:rowOff>
    </xdr:to>
    <xdr:pic>
      <xdr:nvPicPr>
        <xdr:cNvPr id="4" name="Picture 3">
          <a:extLst>
            <a:ext uri="{FF2B5EF4-FFF2-40B4-BE49-F238E27FC236}">
              <a16:creationId xmlns:a16="http://schemas.microsoft.com/office/drawing/2014/main" id="{239B8FAD-577D-45B7-BE84-40EFCB16EF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5825" y="3914776"/>
          <a:ext cx="1552575" cy="962023"/>
        </a:xfrm>
        <a:prstGeom prst="rect">
          <a:avLst/>
        </a:prstGeom>
      </xdr:spPr>
    </xdr:pic>
    <xdr:clientData/>
  </xdr:twoCellAnchor>
  <xdr:twoCellAnchor editAs="oneCell">
    <xdr:from>
      <xdr:col>1</xdr:col>
      <xdr:colOff>0</xdr:colOff>
      <xdr:row>1</xdr:row>
      <xdr:rowOff>0</xdr:rowOff>
    </xdr:from>
    <xdr:to>
      <xdr:col>1</xdr:col>
      <xdr:colOff>1609725</xdr:colOff>
      <xdr:row>5</xdr:row>
      <xdr:rowOff>130077</xdr:rowOff>
    </xdr:to>
    <xdr:pic>
      <xdr:nvPicPr>
        <xdr:cNvPr id="8" name="Picture 7">
          <a:extLst>
            <a:ext uri="{FF2B5EF4-FFF2-40B4-BE49-F238E27FC236}">
              <a16:creationId xmlns:a16="http://schemas.microsoft.com/office/drawing/2014/main" id="{7CCDADBA-AB46-4F89-B49F-AE70832F8354}"/>
            </a:ext>
          </a:extLst>
        </xdr:cNvPr>
        <xdr:cNvPicPr>
          <a:picLocks noChangeAspect="1"/>
        </xdr:cNvPicPr>
      </xdr:nvPicPr>
      <xdr:blipFill>
        <a:blip xmlns:r="http://schemas.openxmlformats.org/officeDocument/2006/relationships" r:embed="rId3"/>
        <a:stretch>
          <a:fillRect/>
        </a:stretch>
      </xdr:blipFill>
      <xdr:spPr>
        <a:xfrm>
          <a:off x="581025" y="190500"/>
          <a:ext cx="1609725" cy="892077"/>
        </a:xfrm>
        <a:prstGeom prst="rect">
          <a:avLst/>
        </a:prstGeom>
      </xdr:spPr>
    </xdr:pic>
    <xdr:clientData/>
  </xdr:twoCellAnchor>
  <xdr:twoCellAnchor>
    <xdr:from>
      <xdr:col>0</xdr:col>
      <xdr:colOff>523875</xdr:colOff>
      <xdr:row>14</xdr:row>
      <xdr:rowOff>123825</xdr:rowOff>
    </xdr:from>
    <xdr:to>
      <xdr:col>8</xdr:col>
      <xdr:colOff>285750</xdr:colOff>
      <xdr:row>29</xdr:row>
      <xdr:rowOff>142875</xdr:rowOff>
    </xdr:to>
    <xdr:sp macro="" textlink="">
      <xdr:nvSpPr>
        <xdr:cNvPr id="3" name="TextBox 2">
          <a:extLst>
            <a:ext uri="{FF2B5EF4-FFF2-40B4-BE49-F238E27FC236}">
              <a16:creationId xmlns:a16="http://schemas.microsoft.com/office/drawing/2014/main" id="{F15D95C0-031F-99F9-7640-E9059A209A3C}"/>
            </a:ext>
          </a:extLst>
        </xdr:cNvPr>
        <xdr:cNvSpPr txBox="1"/>
      </xdr:nvSpPr>
      <xdr:spPr>
        <a:xfrm>
          <a:off x="523875" y="5276850"/>
          <a:ext cx="8286750" cy="2876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b="0" i="0">
              <a:solidFill>
                <a:schemeClr val="dk1"/>
              </a:solidFill>
              <a:effectLst/>
              <a:latin typeface="+mn-lt"/>
              <a:ea typeface="+mn-ea"/>
              <a:cs typeface="+mn-cs"/>
            </a:rPr>
            <a:t>Up to P50,000 worth of outpatient (ER treatment) and inpatient (confinement) care coverage on emergency cases due to Dengue Fever, Leptospirosis, and COVID-19. Kids from 1 to 20 years can take advantage of this one-time use health plan. </a:t>
          </a:r>
          <a:r>
            <a:rPr lang="en-PH" sz="1100" b="1" i="0">
              <a:solidFill>
                <a:schemeClr val="dk1"/>
              </a:solidFill>
              <a:effectLst/>
              <a:latin typeface="+mn-lt"/>
              <a:ea typeface="+mn-ea"/>
              <a:cs typeface="+mn-cs"/>
            </a:rPr>
            <a:t>The PHP 50,000 benefit limit covers:   </a:t>
          </a:r>
        </a:p>
        <a:p>
          <a:endParaRPr lang="en-PH" sz="1100" b="1" i="0">
            <a:solidFill>
              <a:schemeClr val="dk1"/>
            </a:solidFill>
            <a:effectLst/>
            <a:latin typeface="+mn-lt"/>
            <a:ea typeface="+mn-ea"/>
            <a:cs typeface="+mn-cs"/>
          </a:endParaRPr>
        </a:p>
        <a:p>
          <a:r>
            <a:rPr lang="en-PH" sz="1100" b="0" i="0">
              <a:solidFill>
                <a:schemeClr val="dk1"/>
              </a:solidFill>
              <a:effectLst/>
              <a:latin typeface="+mn-lt"/>
              <a:ea typeface="+mn-ea"/>
              <a:cs typeface="+mn-cs"/>
            </a:rPr>
            <a:t> Doctor’s professional fee </a:t>
          </a:r>
        </a:p>
        <a:p>
          <a:r>
            <a:rPr lang="en-PH" sz="1100" b="0" i="0">
              <a:solidFill>
                <a:schemeClr val="dk1"/>
              </a:solidFill>
              <a:effectLst/>
              <a:latin typeface="+mn-lt"/>
              <a:ea typeface="+mn-ea"/>
              <a:cs typeface="+mn-cs"/>
            </a:rPr>
            <a:t> Emergency room treatment </a:t>
          </a:r>
        </a:p>
        <a:p>
          <a:r>
            <a:rPr lang="en-PH" sz="1100" b="0" i="0">
              <a:solidFill>
                <a:schemeClr val="dk1"/>
              </a:solidFill>
              <a:effectLst/>
              <a:latin typeface="+mn-lt"/>
              <a:ea typeface="+mn-ea"/>
              <a:cs typeface="+mn-cs"/>
            </a:rPr>
            <a:t> Laboratory and diagnostic procedures </a:t>
          </a:r>
        </a:p>
        <a:p>
          <a:r>
            <a:rPr lang="en-PH" sz="1100" b="0" i="0">
              <a:solidFill>
                <a:schemeClr val="dk1"/>
              </a:solidFill>
              <a:effectLst/>
              <a:latin typeface="+mn-lt"/>
              <a:ea typeface="+mn-ea"/>
              <a:cs typeface="+mn-cs"/>
            </a:rPr>
            <a:t> Ward room accommodation, if confinement is required </a:t>
          </a:r>
        </a:p>
        <a:p>
          <a:r>
            <a:rPr lang="en-PH" sz="1100" b="0" i="0">
              <a:solidFill>
                <a:schemeClr val="dk1"/>
              </a:solidFill>
              <a:effectLst/>
              <a:latin typeface="+mn-lt"/>
              <a:ea typeface="+mn-ea"/>
              <a:cs typeface="+mn-cs"/>
            </a:rPr>
            <a:t> Required medicines during hospitalization. </a:t>
          </a:r>
        </a:p>
        <a:p>
          <a:r>
            <a:rPr lang="en-PH" sz="1100" b="0" i="0">
              <a:solidFill>
                <a:schemeClr val="dk1"/>
              </a:solidFill>
              <a:effectLst/>
              <a:latin typeface="+mn-lt"/>
              <a:ea typeface="+mn-ea"/>
              <a:cs typeface="+mn-cs"/>
            </a:rPr>
            <a:t> Surgery and surgeon’s fees, when medically necessary </a:t>
          </a:r>
        </a:p>
        <a:p>
          <a:r>
            <a:rPr lang="en-PH" sz="1100" b="0" i="0">
              <a:solidFill>
                <a:schemeClr val="dk1"/>
              </a:solidFill>
              <a:effectLst/>
              <a:latin typeface="+mn-lt"/>
              <a:ea typeface="+mn-ea"/>
              <a:cs typeface="+mn-cs"/>
            </a:rPr>
            <a:t> Special Modalities as medically needed subject to Php 5,000 sublimit </a:t>
          </a:r>
        </a:p>
        <a:p>
          <a:endParaRPr lang="en-PH" sz="1100" b="0" i="0">
            <a:solidFill>
              <a:schemeClr val="dk1"/>
            </a:solidFill>
            <a:effectLst/>
            <a:latin typeface="+mn-lt"/>
            <a:ea typeface="+mn-ea"/>
            <a:cs typeface="+mn-cs"/>
          </a:endParaRPr>
        </a:p>
        <a:p>
          <a:r>
            <a:rPr lang="en-PH" sz="1100" b="0" i="0">
              <a:solidFill>
                <a:schemeClr val="dk1"/>
              </a:solidFill>
              <a:effectLst/>
              <a:latin typeface="+mn-lt"/>
              <a:ea typeface="+mn-ea"/>
              <a:cs typeface="+mn-cs"/>
            </a:rPr>
            <a:t>K12 Health Cover &amp; Dengue Flex are  valid for 1 year or until used, whichever comes first. It can be used in more than 500 iCare-accredited hospitals in the Philippines, including Top 6 hospitals in Metro Manila namely Asian Hospital and Medical Center, Cardinal Santos Medical Center, Makati Medical Center, St. Luke’s Medical Center (QC and BGC), The Medical City.     You can read the complete details of K12 Health Cover in this </a:t>
          </a:r>
          <a:r>
            <a:rPr lang="en-PH" sz="1100" b="0" i="0">
              <a:solidFill>
                <a:schemeClr val="dk1"/>
              </a:solidFill>
              <a:effectLst/>
              <a:latin typeface="+mn-lt"/>
              <a:ea typeface="+mn-ea"/>
              <a:cs typeface="+mn-cs"/>
              <a:hlinkClick xmlns:r="http://schemas.openxmlformats.org/officeDocument/2006/relationships" r:id=""/>
            </a:rPr>
            <a:t>Health Care Agreement.</a:t>
          </a:r>
          <a:endParaRPr lang="en-PH"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419100</xdr:colOff>
      <xdr:row>12</xdr:row>
      <xdr:rowOff>76201</xdr:rowOff>
    </xdr:from>
    <xdr:to>
      <xdr:col>10</xdr:col>
      <xdr:colOff>228600</xdr:colOff>
      <xdr:row>14</xdr:row>
      <xdr:rowOff>352079</xdr:rowOff>
    </xdr:to>
    <xdr:pic>
      <xdr:nvPicPr>
        <xdr:cNvPr id="2" name="Picture 1">
          <a:extLst>
            <a:ext uri="{FF2B5EF4-FFF2-40B4-BE49-F238E27FC236}">
              <a16:creationId xmlns:a16="http://schemas.microsoft.com/office/drawing/2014/main" id="{F81F4787-1BA0-431A-B79D-7CE4FA4A1691}"/>
            </a:ext>
          </a:extLst>
        </xdr:cNvPr>
        <xdr:cNvPicPr>
          <a:picLocks noChangeAspect="1"/>
        </xdr:cNvPicPr>
      </xdr:nvPicPr>
      <xdr:blipFill>
        <a:blip xmlns:r="http://schemas.openxmlformats.org/officeDocument/2006/relationships" r:embed="rId1"/>
        <a:stretch>
          <a:fillRect/>
        </a:stretch>
      </xdr:blipFill>
      <xdr:spPr>
        <a:xfrm>
          <a:off x="8286750" y="7981951"/>
          <a:ext cx="2762250" cy="1742728"/>
        </a:xfrm>
        <a:prstGeom prst="rect">
          <a:avLst/>
        </a:prstGeom>
      </xdr:spPr>
    </xdr:pic>
    <xdr:clientData/>
  </xdr:twoCellAnchor>
  <xdr:twoCellAnchor>
    <xdr:from>
      <xdr:col>5</xdr:col>
      <xdr:colOff>542926</xdr:colOff>
      <xdr:row>3</xdr:row>
      <xdr:rowOff>710341</xdr:rowOff>
    </xdr:from>
    <xdr:to>
      <xdr:col>10</xdr:col>
      <xdr:colOff>434858</xdr:colOff>
      <xdr:row>6</xdr:row>
      <xdr:rowOff>228600</xdr:rowOff>
    </xdr:to>
    <xdr:pic>
      <xdr:nvPicPr>
        <xdr:cNvPr id="3" name="Picture 2">
          <a:extLst>
            <a:ext uri="{FF2B5EF4-FFF2-40B4-BE49-F238E27FC236}">
              <a16:creationId xmlns:a16="http://schemas.microsoft.com/office/drawing/2014/main" id="{40C096BE-AC88-4538-80E5-8D7D9C4DCBA7}"/>
            </a:ext>
          </a:extLst>
        </xdr:cNvPr>
        <xdr:cNvPicPr>
          <a:picLocks noChangeAspect="1"/>
        </xdr:cNvPicPr>
      </xdr:nvPicPr>
      <xdr:blipFill>
        <a:blip xmlns:r="http://schemas.openxmlformats.org/officeDocument/2006/relationships" r:embed="rId2"/>
        <a:stretch>
          <a:fillRect/>
        </a:stretch>
      </xdr:blipFill>
      <xdr:spPr>
        <a:xfrm>
          <a:off x="8410576" y="2015266"/>
          <a:ext cx="2844682" cy="1718534"/>
        </a:xfrm>
        <a:prstGeom prst="rect">
          <a:avLst/>
        </a:prstGeom>
      </xdr:spPr>
    </xdr:pic>
    <xdr:clientData/>
  </xdr:twoCellAnchor>
  <xdr:oneCellAnchor>
    <xdr:from>
      <xdr:col>5</xdr:col>
      <xdr:colOff>257175</xdr:colOff>
      <xdr:row>6</xdr:row>
      <xdr:rowOff>514348</xdr:rowOff>
    </xdr:from>
    <xdr:ext cx="3752850" cy="1595052"/>
    <xdr:sp macro="" textlink="">
      <xdr:nvSpPr>
        <xdr:cNvPr id="4" name="TextBox 3">
          <a:extLst>
            <a:ext uri="{FF2B5EF4-FFF2-40B4-BE49-F238E27FC236}">
              <a16:creationId xmlns:a16="http://schemas.microsoft.com/office/drawing/2014/main" id="{BE0B4EA7-C229-487C-8E35-B7D8078144B3}"/>
            </a:ext>
          </a:extLst>
        </xdr:cNvPr>
        <xdr:cNvSpPr txBox="1"/>
      </xdr:nvSpPr>
      <xdr:spPr>
        <a:xfrm>
          <a:off x="8124825" y="4019548"/>
          <a:ext cx="3752850" cy="15950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PH" sz="2400" b="0" i="0" u="none" strike="noStrike">
              <a:solidFill>
                <a:schemeClr val="tx1"/>
              </a:solidFill>
              <a:effectLst/>
              <a:latin typeface="+mn-lt"/>
              <a:ea typeface="+mn-ea"/>
              <a:cs typeface="+mn-cs"/>
            </a:rPr>
            <a:t>ER Treatment and Hospital Confinement due to Accidents, Viral, Bacterial &amp; specific conditions</a:t>
          </a:r>
          <a:r>
            <a:rPr lang="en-PH" sz="2400">
              <a:effectLst/>
            </a:rPr>
            <a:t> </a:t>
          </a:r>
          <a:endParaRPr lang="en-PH" sz="2400"/>
        </a:p>
      </xdr:txBody>
    </xdr:sp>
    <xdr:clientData/>
  </xdr:oneCellAnchor>
  <xdr:twoCellAnchor>
    <xdr:from>
      <xdr:col>6</xdr:col>
      <xdr:colOff>409575</xdr:colOff>
      <xdr:row>14</xdr:row>
      <xdr:rowOff>428626</xdr:rowOff>
    </xdr:from>
    <xdr:to>
      <xdr:col>10</xdr:col>
      <xdr:colOff>342900</xdr:colOff>
      <xdr:row>15</xdr:row>
      <xdr:rowOff>1</xdr:rowOff>
    </xdr:to>
    <xdr:sp macro="" textlink="">
      <xdr:nvSpPr>
        <xdr:cNvPr id="5" name="TextBox 4">
          <a:extLst>
            <a:ext uri="{FF2B5EF4-FFF2-40B4-BE49-F238E27FC236}">
              <a16:creationId xmlns:a16="http://schemas.microsoft.com/office/drawing/2014/main" id="{F324A8F3-A754-4F51-B562-E9E84C6FBE9A}"/>
            </a:ext>
          </a:extLst>
        </xdr:cNvPr>
        <xdr:cNvSpPr txBox="1"/>
      </xdr:nvSpPr>
      <xdr:spPr>
        <a:xfrm>
          <a:off x="8867775" y="9801226"/>
          <a:ext cx="22955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400" b="0" i="0" u="none" strike="noStrike">
              <a:solidFill>
                <a:schemeClr val="dk1"/>
              </a:solidFill>
              <a:effectLst/>
              <a:latin typeface="+mn-lt"/>
              <a:ea typeface="+mn-ea"/>
              <a:cs typeface="+mn-cs"/>
            </a:rPr>
            <a:t>Consultations &amp; Dental</a:t>
          </a:r>
          <a:r>
            <a:rPr lang="en-PH" sz="1400">
              <a:effectLst/>
            </a:rPr>
            <a:t> </a:t>
          </a:r>
          <a:endParaRPr lang="en-PH" sz="1400"/>
        </a:p>
      </xdr:txBody>
    </xdr:sp>
    <xdr:clientData/>
  </xdr:twoCellAnchor>
  <xdr:twoCellAnchor>
    <xdr:from>
      <xdr:col>11</xdr:col>
      <xdr:colOff>576261</xdr:colOff>
      <xdr:row>2</xdr:row>
      <xdr:rowOff>19049</xdr:rowOff>
    </xdr:from>
    <xdr:to>
      <xdr:col>19</xdr:col>
      <xdr:colOff>400050</xdr:colOff>
      <xdr:row>12</xdr:row>
      <xdr:rowOff>0</xdr:rowOff>
    </xdr:to>
    <xdr:sp macro="" textlink="">
      <xdr:nvSpPr>
        <xdr:cNvPr id="6" name="TextBox 5">
          <a:extLst>
            <a:ext uri="{FF2B5EF4-FFF2-40B4-BE49-F238E27FC236}">
              <a16:creationId xmlns:a16="http://schemas.microsoft.com/office/drawing/2014/main" id="{9F153887-9BB2-4F5B-9FE5-83698395EAD7}"/>
            </a:ext>
          </a:extLst>
        </xdr:cNvPr>
        <xdr:cNvSpPr txBox="1"/>
      </xdr:nvSpPr>
      <xdr:spPr>
        <a:xfrm>
          <a:off x="11987211" y="590549"/>
          <a:ext cx="4548189" cy="7315201"/>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PH" sz="1200" b="0" i="0">
              <a:solidFill>
                <a:schemeClr val="dk1"/>
              </a:solidFill>
              <a:effectLst/>
              <a:latin typeface="Arial" panose="020B0604020202020204" pitchFamily="34" charset="0"/>
              <a:ea typeface="+mn-ea"/>
              <a:cs typeface="Arial" panose="020B0604020202020204" pitchFamily="34" charset="0"/>
            </a:rPr>
            <a:t>All-In protection against sudden medical emergencies. ER Care All-In provides up to P100,000 worth of outpatient (ER treatment) and inpatient (confinement) care coverage on emergency cases due to accidents, viral/bacterial diseases, and specific conditions. Kids from 1 to 17 years old and adults from 18 to 64 years old can take advantage of this one-time use health plan. </a:t>
          </a:r>
        </a:p>
        <a:p>
          <a:endParaRPr lang="en-PH" sz="1200" b="0" i="0">
            <a:solidFill>
              <a:schemeClr val="dk1"/>
            </a:solidFill>
            <a:effectLst/>
            <a:latin typeface="Arial" panose="020B0604020202020204" pitchFamily="34" charset="0"/>
            <a:ea typeface="+mn-ea"/>
            <a:cs typeface="Arial" panose="020B0604020202020204" pitchFamily="34" charset="0"/>
          </a:endParaRPr>
        </a:p>
        <a:p>
          <a:r>
            <a:rPr lang="en-PH" sz="1200" b="0" i="0">
              <a:solidFill>
                <a:schemeClr val="dk1"/>
              </a:solidFill>
              <a:effectLst/>
              <a:latin typeface="Arial" panose="020B0604020202020204" pitchFamily="34" charset="0"/>
              <a:ea typeface="+mn-ea"/>
              <a:cs typeface="Arial" panose="020B0604020202020204" pitchFamily="34" charset="0"/>
            </a:rPr>
            <a:t>The benefit limit covers:   </a:t>
          </a:r>
        </a:p>
        <a:p>
          <a:r>
            <a:rPr lang="en-PH" sz="1200" b="0" i="0">
              <a:solidFill>
                <a:schemeClr val="dk1"/>
              </a:solidFill>
              <a:effectLst/>
              <a:latin typeface="Arial" panose="020B0604020202020204" pitchFamily="34" charset="0"/>
              <a:ea typeface="+mn-ea"/>
              <a:cs typeface="Arial" panose="020B0604020202020204" pitchFamily="34" charset="0"/>
            </a:rPr>
            <a:t>Doctor’s professional fee </a:t>
          </a:r>
        </a:p>
        <a:p>
          <a:r>
            <a:rPr lang="en-PH" sz="1200" b="0" i="0">
              <a:solidFill>
                <a:schemeClr val="dk1"/>
              </a:solidFill>
              <a:effectLst/>
              <a:latin typeface="Arial" panose="020B0604020202020204" pitchFamily="34" charset="0"/>
              <a:ea typeface="+mn-ea"/>
              <a:cs typeface="Arial" panose="020B0604020202020204" pitchFamily="34" charset="0"/>
            </a:rPr>
            <a:t>Emergency room treatment </a:t>
          </a:r>
        </a:p>
        <a:p>
          <a:r>
            <a:rPr lang="en-PH" sz="1200" b="0" i="0">
              <a:solidFill>
                <a:schemeClr val="dk1"/>
              </a:solidFill>
              <a:effectLst/>
              <a:latin typeface="Arial" panose="020B0604020202020204" pitchFamily="34" charset="0"/>
              <a:ea typeface="+mn-ea"/>
              <a:cs typeface="Arial" panose="020B0604020202020204" pitchFamily="34" charset="0"/>
            </a:rPr>
            <a:t>Laboratory and diagnostic procedures </a:t>
          </a:r>
        </a:p>
        <a:p>
          <a:r>
            <a:rPr lang="en-PH" sz="1200" b="0" i="0">
              <a:solidFill>
                <a:schemeClr val="dk1"/>
              </a:solidFill>
              <a:effectLst/>
              <a:latin typeface="Arial" panose="020B0604020202020204" pitchFamily="34" charset="0"/>
              <a:ea typeface="+mn-ea"/>
              <a:cs typeface="Arial" panose="020B0604020202020204" pitchFamily="34" charset="0"/>
            </a:rPr>
            <a:t>Room accommodation if confinement is required </a:t>
          </a:r>
        </a:p>
        <a:p>
          <a:r>
            <a:rPr lang="en-PH" sz="1200" b="0" i="0">
              <a:solidFill>
                <a:schemeClr val="dk1"/>
              </a:solidFill>
              <a:effectLst/>
              <a:latin typeface="Arial" panose="020B0604020202020204" pitchFamily="34" charset="0"/>
              <a:ea typeface="+mn-ea"/>
              <a:cs typeface="Arial" panose="020B0604020202020204" pitchFamily="34" charset="0"/>
            </a:rPr>
            <a:t>Required medicines during hospitalization </a:t>
          </a:r>
        </a:p>
        <a:p>
          <a:r>
            <a:rPr lang="en-PH" sz="1200" b="0" i="0">
              <a:solidFill>
                <a:schemeClr val="dk1"/>
              </a:solidFill>
              <a:effectLst/>
              <a:latin typeface="Arial" panose="020B0604020202020204" pitchFamily="34" charset="0"/>
              <a:ea typeface="+mn-ea"/>
              <a:cs typeface="Arial" panose="020B0604020202020204" pitchFamily="34" charset="0"/>
            </a:rPr>
            <a:t>Surgery and surgeon’s fees, if medically required </a:t>
          </a:r>
        </a:p>
        <a:p>
          <a:r>
            <a:rPr lang="en-PH" sz="1200" b="0" i="0">
              <a:solidFill>
                <a:schemeClr val="dk1"/>
              </a:solidFill>
              <a:effectLst/>
              <a:latin typeface="Arial" panose="020B0604020202020204" pitchFamily="34" charset="0"/>
              <a:ea typeface="+mn-ea"/>
              <a:cs typeface="Arial" panose="020B0604020202020204" pitchFamily="34" charset="0"/>
            </a:rPr>
            <a:t>Surgery and surgeon’s fees when medically necessary </a:t>
          </a:r>
        </a:p>
        <a:p>
          <a:r>
            <a:rPr lang="en-PH" sz="1200" b="0" i="0">
              <a:solidFill>
                <a:schemeClr val="dk1"/>
              </a:solidFill>
              <a:effectLst/>
              <a:latin typeface="Arial" panose="020B0604020202020204" pitchFamily="34" charset="0"/>
              <a:ea typeface="+mn-ea"/>
              <a:cs typeface="Arial" panose="020B0604020202020204" pitchFamily="34" charset="0"/>
            </a:rPr>
            <a:t>Use of operating room, recovery room, and ICU, as medically necessary </a:t>
          </a:r>
        </a:p>
        <a:p>
          <a:r>
            <a:rPr lang="en-PH" sz="1200" b="0" i="0">
              <a:solidFill>
                <a:schemeClr val="dk1"/>
              </a:solidFill>
              <a:effectLst/>
              <a:latin typeface="Arial" panose="020B0604020202020204" pitchFamily="34" charset="0"/>
              <a:ea typeface="+mn-ea"/>
              <a:cs typeface="Arial" panose="020B0604020202020204" pitchFamily="34" charset="0"/>
            </a:rPr>
            <a:t>Special modalities of treatment as medically required in emergency room care and confinement, and subject to 5,000 standard limit. </a:t>
          </a:r>
        </a:p>
        <a:p>
          <a:r>
            <a:rPr lang="en-PH" sz="1200" b="0" i="0">
              <a:solidFill>
                <a:schemeClr val="dk1"/>
              </a:solidFill>
              <a:effectLst/>
              <a:latin typeface="Arial" panose="020B0604020202020204" pitchFamily="34" charset="0"/>
              <a:ea typeface="+mn-ea"/>
              <a:cs typeface="Arial" panose="020B0604020202020204" pitchFamily="34" charset="0"/>
            </a:rPr>
            <a:t>Hospital cash allowance of Php 1,000 when confined (for adults only) </a:t>
          </a:r>
        </a:p>
        <a:p>
          <a:r>
            <a:rPr lang="en-PH" sz="1200" b="0" i="0">
              <a:solidFill>
                <a:schemeClr val="dk1"/>
              </a:solidFill>
              <a:effectLst/>
              <a:latin typeface="Arial" panose="020B0604020202020204" pitchFamily="34" charset="0"/>
              <a:ea typeface="+mn-ea"/>
              <a:cs typeface="Arial" panose="020B0604020202020204" pitchFamily="34" charset="0"/>
            </a:rPr>
            <a:t>1-year unlimited access to telemedicine/remote medical consultation (for kids only) </a:t>
          </a:r>
        </a:p>
        <a:p>
          <a:endParaRPr lang="en-PH" sz="1200" b="0" i="0">
            <a:solidFill>
              <a:schemeClr val="dk1"/>
            </a:solidFill>
            <a:effectLst/>
            <a:latin typeface="Arial" panose="020B0604020202020204" pitchFamily="34" charset="0"/>
            <a:ea typeface="+mn-ea"/>
            <a:cs typeface="Arial" panose="020B0604020202020204" pitchFamily="34" charset="0"/>
          </a:endParaRPr>
        </a:p>
        <a:p>
          <a:r>
            <a:rPr lang="en-PH" sz="1200" b="0" i="0">
              <a:solidFill>
                <a:schemeClr val="dk1"/>
              </a:solidFill>
              <a:effectLst/>
              <a:latin typeface="Arial" panose="020B0604020202020204" pitchFamily="34" charset="0"/>
              <a:ea typeface="+mn-ea"/>
              <a:cs typeface="Arial" panose="020B0604020202020204" pitchFamily="34" charset="0"/>
            </a:rPr>
            <a:t>ER Care All-In is valid for 1 year or up until used, whichever comes first. It can be used in more than 500 IHC-accredited hospitals in the Philippines, with option to choose access to Top 6 hospitals in Metro Manila namely Asian Hospital and Medical Center, Cardinal Santos Medical Center, Makati Medical Center, St. Luke’s Medical Center (QC and BGC), The Medical City.</a:t>
          </a:r>
        </a:p>
        <a:p>
          <a:r>
            <a:rPr lang="en-PH" sz="1200" b="0" i="0">
              <a:solidFill>
                <a:schemeClr val="dk1"/>
              </a:solidFill>
              <a:effectLst/>
              <a:latin typeface="Arial" panose="020B0604020202020204" pitchFamily="34" charset="0"/>
              <a:ea typeface="+mn-ea"/>
              <a:cs typeface="Arial" panose="020B0604020202020204" pitchFamily="34" charset="0"/>
            </a:rPr>
            <a:t> </a:t>
          </a:r>
        </a:p>
        <a:p>
          <a:r>
            <a:rPr lang="en-PH" sz="1200" b="0" i="0">
              <a:solidFill>
                <a:schemeClr val="dk1"/>
              </a:solidFill>
              <a:effectLst/>
              <a:latin typeface="Arial" panose="020B0604020202020204" pitchFamily="34" charset="0"/>
              <a:ea typeface="+mn-ea"/>
              <a:cs typeface="Arial" panose="020B0604020202020204" pitchFamily="34" charset="0"/>
            </a:rPr>
            <a:t>Click </a:t>
          </a:r>
          <a:r>
            <a:rPr lang="en-PH" sz="1200" b="1" i="0">
              <a:solidFill>
                <a:schemeClr val="accent1"/>
              </a:solidFill>
              <a:effectLst/>
              <a:latin typeface="Arial" panose="020B0604020202020204" pitchFamily="34" charset="0"/>
              <a:ea typeface="+mn-ea"/>
              <a:cs typeface="Arial" panose="020B0604020202020204" pitchFamily="34" charset="0"/>
            </a:rPr>
            <a:t>'ER</a:t>
          </a:r>
          <a:r>
            <a:rPr lang="en-PH" sz="1200" b="1" i="0" baseline="0">
              <a:solidFill>
                <a:schemeClr val="accent1"/>
              </a:solidFill>
              <a:effectLst/>
              <a:latin typeface="Arial" panose="020B0604020202020204" pitchFamily="34" charset="0"/>
              <a:ea typeface="+mn-ea"/>
              <a:cs typeface="Arial" panose="020B0604020202020204" pitchFamily="34" charset="0"/>
            </a:rPr>
            <a:t> Series Coverage</a:t>
          </a:r>
          <a:r>
            <a:rPr lang="en-PH" sz="1200" b="0" i="0" baseline="0">
              <a:solidFill>
                <a:schemeClr val="dk1"/>
              </a:solidFill>
              <a:effectLst/>
              <a:latin typeface="Arial" panose="020B0604020202020204" pitchFamily="34" charset="0"/>
              <a:ea typeface="+mn-ea"/>
              <a:cs typeface="Arial" panose="020B0604020202020204" pitchFamily="34" charset="0"/>
            </a:rPr>
            <a:t>' tab for summary of covered conditions.</a:t>
          </a:r>
          <a:endParaRPr lang="en-PH" sz="1200" b="0" i="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447675</xdr:colOff>
      <xdr:row>9</xdr:row>
      <xdr:rowOff>523875</xdr:rowOff>
    </xdr:from>
    <xdr:to>
      <xdr:col>10</xdr:col>
      <xdr:colOff>323850</xdr:colOff>
      <xdr:row>10</xdr:row>
      <xdr:rowOff>676275</xdr:rowOff>
    </xdr:to>
    <xdr:sp macro="" textlink="">
      <xdr:nvSpPr>
        <xdr:cNvPr id="7" name="TextBox 6">
          <a:extLst>
            <a:ext uri="{FF2B5EF4-FFF2-40B4-BE49-F238E27FC236}">
              <a16:creationId xmlns:a16="http://schemas.microsoft.com/office/drawing/2014/main" id="{ABD399E0-A20F-4D62-B47E-91924B53296A}"/>
            </a:ext>
          </a:extLst>
        </xdr:cNvPr>
        <xdr:cNvSpPr txBox="1"/>
      </xdr:nvSpPr>
      <xdr:spPr>
        <a:xfrm>
          <a:off x="8315325" y="6229350"/>
          <a:ext cx="2828925"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800" b="1" i="0" u="none" strike="noStrike">
              <a:solidFill>
                <a:srgbClr val="FF0000"/>
              </a:solidFill>
              <a:effectLst/>
              <a:latin typeface="+mn-lt"/>
              <a:ea typeface="+mn-ea"/>
              <a:cs typeface="+mn-cs"/>
            </a:rPr>
            <a:t>*</a:t>
          </a:r>
          <a:r>
            <a:rPr lang="en-PH" sz="1100" b="1" i="0" u="none" strike="noStrike">
              <a:solidFill>
                <a:schemeClr val="dk1"/>
              </a:solidFill>
              <a:effectLst/>
              <a:latin typeface="+mn-lt"/>
              <a:ea typeface="+mn-ea"/>
              <a:cs typeface="+mn-cs"/>
            </a:rPr>
            <a:t>Top 6 Access includes:</a:t>
          </a:r>
          <a:r>
            <a:rPr lang="en-PH">
              <a:effectLst/>
            </a:rPr>
            <a:t> </a:t>
          </a:r>
          <a:r>
            <a:rPr lang="en-PH" sz="1100" b="0" i="0" u="none" strike="noStrike">
              <a:solidFill>
                <a:schemeClr val="dk1"/>
              </a:solidFill>
              <a:effectLst/>
              <a:latin typeface="+mn-lt"/>
              <a:ea typeface="+mn-ea"/>
              <a:cs typeface="+mn-cs"/>
            </a:rPr>
            <a:t>St. Luke's Global &amp; QC, Makati Medical Center,</a:t>
          </a:r>
          <a:r>
            <a:rPr lang="en-PH">
              <a:effectLst/>
            </a:rPr>
            <a:t> </a:t>
          </a:r>
          <a:r>
            <a:rPr lang="en-PH" sz="1100" b="0" i="0" u="none" strike="noStrike">
              <a:solidFill>
                <a:schemeClr val="dk1"/>
              </a:solidFill>
              <a:effectLst/>
              <a:latin typeface="+mn-lt"/>
              <a:ea typeface="+mn-ea"/>
              <a:cs typeface="+mn-cs"/>
            </a:rPr>
            <a:t>Asian Hospital, The Medical City, Cardinal Santos Medical Center</a:t>
          </a:r>
          <a:r>
            <a:rPr lang="en-PH">
              <a:effectLst/>
            </a:rPr>
            <a:t> </a:t>
          </a:r>
          <a:endParaRPr lang="en-PH" sz="1100"/>
        </a:p>
      </xdr:txBody>
    </xdr:sp>
    <xdr:clientData/>
  </xdr:twoCellAnchor>
  <xdr:twoCellAnchor>
    <xdr:from>
      <xdr:col>11</xdr:col>
      <xdr:colOff>266700</xdr:colOff>
      <xdr:row>12</xdr:row>
      <xdr:rowOff>38101</xdr:rowOff>
    </xdr:from>
    <xdr:to>
      <xdr:col>20</xdr:col>
      <xdr:colOff>9526</xdr:colOff>
      <xdr:row>14</xdr:row>
      <xdr:rowOff>723901</xdr:rowOff>
    </xdr:to>
    <xdr:sp macro="" textlink="">
      <xdr:nvSpPr>
        <xdr:cNvPr id="8" name="TextBox 7">
          <a:extLst>
            <a:ext uri="{FF2B5EF4-FFF2-40B4-BE49-F238E27FC236}">
              <a16:creationId xmlns:a16="http://schemas.microsoft.com/office/drawing/2014/main" id="{24FC6E2F-AC5D-4E88-B7CD-DCC33EF69DE0}"/>
            </a:ext>
          </a:extLst>
        </xdr:cNvPr>
        <xdr:cNvSpPr txBox="1"/>
      </xdr:nvSpPr>
      <xdr:spPr>
        <a:xfrm>
          <a:off x="11677650" y="7943851"/>
          <a:ext cx="5057776" cy="2152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000"/>
            <a:t>Prevention and early awareness are important to maintain health! MedConsult is a multiple-use health voucher offering medical consultations and dental services for members aged 1 year old and above. Once registered, members can access face-to-face consultations, telemedicine, dental consultations and select dental services.   </a:t>
          </a:r>
        </a:p>
        <a:p>
          <a:r>
            <a:rPr lang="en-PH" sz="1000"/>
            <a:t>MedConsult benefits include: </a:t>
          </a:r>
        </a:p>
        <a:p>
          <a:r>
            <a:rPr lang="en-PH" sz="1000"/>
            <a:t>Four (4) face-to-face medical consultations with IHC-accredited health specialists </a:t>
          </a:r>
        </a:p>
        <a:p>
          <a:r>
            <a:rPr lang="en-PH" sz="1000"/>
            <a:t>Unlimited access to telemedicine or over-the-phone consultation for one (1) year through Doctor Anywhere </a:t>
          </a:r>
        </a:p>
        <a:p>
          <a:r>
            <a:rPr lang="en-PH" sz="1000"/>
            <a:t>Unlimited dental consultation through IHC’s Dental Network  </a:t>
          </a:r>
        </a:p>
        <a:p>
          <a:r>
            <a:rPr lang="en-PH" sz="1000"/>
            <a:t>Dental Services such as</a:t>
          </a:r>
        </a:p>
        <a:p>
          <a:r>
            <a:rPr lang="en-PH" sz="1000"/>
            <a:t>Oral hygiene instruction</a:t>
          </a:r>
        </a:p>
        <a:p>
          <a:r>
            <a:rPr lang="en-PH" sz="1000"/>
            <a:t>One (1) Oral Prophylaxis per year</a:t>
          </a:r>
        </a:p>
        <a:p>
          <a:r>
            <a:rPr lang="en-PH" sz="1000"/>
            <a:t>Annual dental examination</a:t>
          </a:r>
        </a:p>
        <a:p>
          <a:r>
            <a:rPr lang="en-PH" sz="1000"/>
            <a:t>Unlimited Temporary Fillings</a:t>
          </a:r>
        </a:p>
        <a:p>
          <a:r>
            <a:rPr lang="en-PH" sz="1000"/>
            <a:t>Three (3) surfaces Amalgam Filling or two (2) surfaces Light Cure Fillings</a:t>
          </a:r>
        </a:p>
        <a:p>
          <a:r>
            <a:rPr lang="en-PH" sz="1000"/>
            <a:t>Re-cementation of jacket crown inlays and onlays</a:t>
          </a:r>
        </a:p>
        <a:p>
          <a:r>
            <a:rPr lang="en-PH" sz="1000"/>
            <a:t>Unlimited Simple Tooth extraction</a:t>
          </a:r>
        </a:p>
        <a:p>
          <a:r>
            <a:rPr lang="en-PH" sz="1000"/>
            <a:t>Adjustment of Dentures</a:t>
          </a:r>
        </a:p>
        <a:p>
          <a:r>
            <a:rPr lang="en-PH" sz="1000"/>
            <a:t>Orthodontic Consultation</a:t>
          </a:r>
        </a:p>
        <a:p>
          <a:r>
            <a:rPr lang="en-PH" sz="1000"/>
            <a:t>Aesthetic Dental Consultation</a:t>
          </a:r>
        </a:p>
        <a:p>
          <a:r>
            <a:rPr lang="en-PH" sz="1000"/>
            <a:t>Treatment of dental-related pain (excluding cost of prescribed medicines)</a:t>
          </a:r>
        </a:p>
        <a:p>
          <a:r>
            <a:rPr lang="en-PH" sz="1000"/>
            <a:t>Relief and/or prescription for acute dental pain</a:t>
          </a:r>
        </a:p>
        <a:p>
          <a:r>
            <a:rPr lang="en-PH" sz="1000"/>
            <a:t>Treatment for lesions, wounds and burns</a:t>
          </a:r>
        </a:p>
        <a:p>
          <a:r>
            <a:rPr lang="en-PH" sz="1000"/>
            <a:t>Emergency desensitization of hypersensitive teeth </a:t>
          </a:r>
        </a:p>
        <a:p>
          <a:r>
            <a:rPr lang="en-PH" sz="1000"/>
            <a:t>Fertility and pregnancy-related cases, aesthetic-related cases, ENT procedures, ophthalmology procedures and endoscopic procedures, and those related to all forms of behavioural disorders, developmental or psychiatric disorder, whether acquired or congenital, will not be covered..</a:t>
          </a:r>
        </a:p>
        <a:p>
          <a:endParaRPr lang="en-PH"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419100</xdr:colOff>
      <xdr:row>12</xdr:row>
      <xdr:rowOff>76201</xdr:rowOff>
    </xdr:from>
    <xdr:to>
      <xdr:col>10</xdr:col>
      <xdr:colOff>228600</xdr:colOff>
      <xdr:row>14</xdr:row>
      <xdr:rowOff>352079</xdr:rowOff>
    </xdr:to>
    <xdr:pic>
      <xdr:nvPicPr>
        <xdr:cNvPr id="13" name="Picture 12">
          <a:extLst>
            <a:ext uri="{FF2B5EF4-FFF2-40B4-BE49-F238E27FC236}">
              <a16:creationId xmlns:a16="http://schemas.microsoft.com/office/drawing/2014/main" id="{52301C44-90D3-48A4-93E1-EE61CBBF22AA}"/>
            </a:ext>
          </a:extLst>
        </xdr:cNvPr>
        <xdr:cNvPicPr>
          <a:picLocks noChangeAspect="1"/>
        </xdr:cNvPicPr>
      </xdr:nvPicPr>
      <xdr:blipFill>
        <a:blip xmlns:r="http://schemas.openxmlformats.org/officeDocument/2006/relationships" r:embed="rId1"/>
        <a:stretch>
          <a:fillRect/>
        </a:stretch>
      </xdr:blipFill>
      <xdr:spPr>
        <a:xfrm>
          <a:off x="7486650" y="7981951"/>
          <a:ext cx="2762250" cy="1742728"/>
        </a:xfrm>
        <a:prstGeom prst="rect">
          <a:avLst/>
        </a:prstGeom>
      </xdr:spPr>
    </xdr:pic>
    <xdr:clientData/>
  </xdr:twoCellAnchor>
  <xdr:twoCellAnchor>
    <xdr:from>
      <xdr:col>5</xdr:col>
      <xdr:colOff>542926</xdr:colOff>
      <xdr:row>3</xdr:row>
      <xdr:rowOff>710341</xdr:rowOff>
    </xdr:from>
    <xdr:to>
      <xdr:col>10</xdr:col>
      <xdr:colOff>434858</xdr:colOff>
      <xdr:row>6</xdr:row>
      <xdr:rowOff>228600</xdr:rowOff>
    </xdr:to>
    <xdr:pic>
      <xdr:nvPicPr>
        <xdr:cNvPr id="17" name="Picture 16">
          <a:extLst>
            <a:ext uri="{FF2B5EF4-FFF2-40B4-BE49-F238E27FC236}">
              <a16:creationId xmlns:a16="http://schemas.microsoft.com/office/drawing/2014/main" id="{36D06BA1-8705-4370-AE7D-62C9D5A7B65C}"/>
            </a:ext>
          </a:extLst>
        </xdr:cNvPr>
        <xdr:cNvPicPr>
          <a:picLocks noChangeAspect="1"/>
        </xdr:cNvPicPr>
      </xdr:nvPicPr>
      <xdr:blipFill>
        <a:blip xmlns:r="http://schemas.openxmlformats.org/officeDocument/2006/relationships" r:embed="rId2"/>
        <a:stretch>
          <a:fillRect/>
        </a:stretch>
      </xdr:blipFill>
      <xdr:spPr>
        <a:xfrm>
          <a:off x="7419976" y="2015266"/>
          <a:ext cx="2844682" cy="1718534"/>
        </a:xfrm>
        <a:prstGeom prst="rect">
          <a:avLst/>
        </a:prstGeom>
      </xdr:spPr>
    </xdr:pic>
    <xdr:clientData/>
  </xdr:twoCellAnchor>
  <xdr:oneCellAnchor>
    <xdr:from>
      <xdr:col>5</xdr:col>
      <xdr:colOff>257175</xdr:colOff>
      <xdr:row>6</xdr:row>
      <xdr:rowOff>514348</xdr:rowOff>
    </xdr:from>
    <xdr:ext cx="3752850" cy="1595052"/>
    <xdr:sp macro="" textlink="">
      <xdr:nvSpPr>
        <xdr:cNvPr id="18" name="TextBox 17">
          <a:extLst>
            <a:ext uri="{FF2B5EF4-FFF2-40B4-BE49-F238E27FC236}">
              <a16:creationId xmlns:a16="http://schemas.microsoft.com/office/drawing/2014/main" id="{CFDFD555-8276-109E-2AA4-DFE93D421A83}"/>
            </a:ext>
          </a:extLst>
        </xdr:cNvPr>
        <xdr:cNvSpPr txBox="1"/>
      </xdr:nvSpPr>
      <xdr:spPr>
        <a:xfrm>
          <a:off x="7134225" y="4019548"/>
          <a:ext cx="3752850" cy="15950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PH" sz="2400" b="0" i="0" u="none" strike="noStrike">
              <a:solidFill>
                <a:schemeClr val="tx1"/>
              </a:solidFill>
              <a:effectLst/>
              <a:latin typeface="+mn-lt"/>
              <a:ea typeface="+mn-ea"/>
              <a:cs typeface="+mn-cs"/>
            </a:rPr>
            <a:t>ER Treatment and Hospital Confinement due to Accidents, Viral, Bacterial &amp; specific conditions</a:t>
          </a:r>
          <a:r>
            <a:rPr lang="en-PH" sz="2400">
              <a:effectLst/>
            </a:rPr>
            <a:t> </a:t>
          </a:r>
          <a:endParaRPr lang="en-PH" sz="2400"/>
        </a:p>
      </xdr:txBody>
    </xdr:sp>
    <xdr:clientData/>
  </xdr:oneCellAnchor>
  <xdr:twoCellAnchor>
    <xdr:from>
      <xdr:col>6</xdr:col>
      <xdr:colOff>409575</xdr:colOff>
      <xdr:row>14</xdr:row>
      <xdr:rowOff>428626</xdr:rowOff>
    </xdr:from>
    <xdr:to>
      <xdr:col>10</xdr:col>
      <xdr:colOff>342900</xdr:colOff>
      <xdr:row>15</xdr:row>
      <xdr:rowOff>0</xdr:rowOff>
    </xdr:to>
    <xdr:sp macro="" textlink="">
      <xdr:nvSpPr>
        <xdr:cNvPr id="19" name="TextBox 18">
          <a:extLst>
            <a:ext uri="{FF2B5EF4-FFF2-40B4-BE49-F238E27FC236}">
              <a16:creationId xmlns:a16="http://schemas.microsoft.com/office/drawing/2014/main" id="{F496D536-C197-42FB-EF43-877FB95C6F54}"/>
            </a:ext>
          </a:extLst>
        </xdr:cNvPr>
        <xdr:cNvSpPr txBox="1"/>
      </xdr:nvSpPr>
      <xdr:spPr>
        <a:xfrm>
          <a:off x="7877175" y="9801226"/>
          <a:ext cx="22955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400" b="0" i="0" u="none" strike="noStrike">
              <a:solidFill>
                <a:schemeClr val="dk1"/>
              </a:solidFill>
              <a:effectLst/>
              <a:latin typeface="+mn-lt"/>
              <a:ea typeface="+mn-ea"/>
              <a:cs typeface="+mn-cs"/>
            </a:rPr>
            <a:t>Consultations &amp; Dental</a:t>
          </a:r>
          <a:r>
            <a:rPr lang="en-PH" sz="1400">
              <a:effectLst/>
            </a:rPr>
            <a:t> </a:t>
          </a:r>
          <a:endParaRPr lang="en-PH" sz="1400"/>
        </a:p>
      </xdr:txBody>
    </xdr:sp>
    <xdr:clientData/>
  </xdr:twoCellAnchor>
  <xdr:twoCellAnchor>
    <xdr:from>
      <xdr:col>11</xdr:col>
      <xdr:colOff>576261</xdr:colOff>
      <xdr:row>2</xdr:row>
      <xdr:rowOff>19049</xdr:rowOff>
    </xdr:from>
    <xdr:to>
      <xdr:col>19</xdr:col>
      <xdr:colOff>400050</xdr:colOff>
      <xdr:row>12</xdr:row>
      <xdr:rowOff>0</xdr:rowOff>
    </xdr:to>
    <xdr:sp macro="" textlink="">
      <xdr:nvSpPr>
        <xdr:cNvPr id="20" name="TextBox 19">
          <a:extLst>
            <a:ext uri="{FF2B5EF4-FFF2-40B4-BE49-F238E27FC236}">
              <a16:creationId xmlns:a16="http://schemas.microsoft.com/office/drawing/2014/main" id="{2CCA893A-1A27-71CA-8686-2D1137551C03}"/>
            </a:ext>
          </a:extLst>
        </xdr:cNvPr>
        <xdr:cNvSpPr txBox="1"/>
      </xdr:nvSpPr>
      <xdr:spPr>
        <a:xfrm>
          <a:off x="9644061" y="590549"/>
          <a:ext cx="4548189" cy="7143751"/>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PH" sz="1200" b="0" i="0">
              <a:solidFill>
                <a:schemeClr val="dk1"/>
              </a:solidFill>
              <a:effectLst/>
              <a:latin typeface="Arial" panose="020B0604020202020204" pitchFamily="34" charset="0"/>
              <a:ea typeface="+mn-ea"/>
              <a:cs typeface="Arial" panose="020B0604020202020204" pitchFamily="34" charset="0"/>
            </a:rPr>
            <a:t>All-In protection against sudden medical emergencies. ER Care All-In provides up to P100,000 worth of outpatient (ER treatment) and inpatient (confinement) care coverage on emergency cases due to accidents, viral/bacterial diseases, and specific conditions. Kids from 1 to 17 years old and adults from 18 to 64 years old can take advantage of this one-time use health plan. </a:t>
          </a:r>
        </a:p>
        <a:p>
          <a:endParaRPr lang="en-PH" sz="1200" b="0" i="0">
            <a:solidFill>
              <a:schemeClr val="dk1"/>
            </a:solidFill>
            <a:effectLst/>
            <a:latin typeface="Arial" panose="020B0604020202020204" pitchFamily="34" charset="0"/>
            <a:ea typeface="+mn-ea"/>
            <a:cs typeface="Arial" panose="020B0604020202020204" pitchFamily="34" charset="0"/>
          </a:endParaRPr>
        </a:p>
        <a:p>
          <a:r>
            <a:rPr lang="en-PH" sz="1200" b="0" i="0">
              <a:solidFill>
                <a:schemeClr val="dk1"/>
              </a:solidFill>
              <a:effectLst/>
              <a:latin typeface="Arial" panose="020B0604020202020204" pitchFamily="34" charset="0"/>
              <a:ea typeface="+mn-ea"/>
              <a:cs typeface="Arial" panose="020B0604020202020204" pitchFamily="34" charset="0"/>
            </a:rPr>
            <a:t>The benefit limit covers:   </a:t>
          </a:r>
        </a:p>
        <a:p>
          <a:r>
            <a:rPr lang="en-PH" sz="1200" b="0" i="0">
              <a:solidFill>
                <a:schemeClr val="dk1"/>
              </a:solidFill>
              <a:effectLst/>
              <a:latin typeface="Arial" panose="020B0604020202020204" pitchFamily="34" charset="0"/>
              <a:ea typeface="+mn-ea"/>
              <a:cs typeface="Arial" panose="020B0604020202020204" pitchFamily="34" charset="0"/>
            </a:rPr>
            <a:t>Doctor’s professional fee </a:t>
          </a:r>
        </a:p>
        <a:p>
          <a:r>
            <a:rPr lang="en-PH" sz="1200" b="0" i="0">
              <a:solidFill>
                <a:schemeClr val="dk1"/>
              </a:solidFill>
              <a:effectLst/>
              <a:latin typeface="Arial" panose="020B0604020202020204" pitchFamily="34" charset="0"/>
              <a:ea typeface="+mn-ea"/>
              <a:cs typeface="Arial" panose="020B0604020202020204" pitchFamily="34" charset="0"/>
            </a:rPr>
            <a:t>Emergency room treatment </a:t>
          </a:r>
        </a:p>
        <a:p>
          <a:r>
            <a:rPr lang="en-PH" sz="1200" b="0" i="0">
              <a:solidFill>
                <a:schemeClr val="dk1"/>
              </a:solidFill>
              <a:effectLst/>
              <a:latin typeface="Arial" panose="020B0604020202020204" pitchFamily="34" charset="0"/>
              <a:ea typeface="+mn-ea"/>
              <a:cs typeface="Arial" panose="020B0604020202020204" pitchFamily="34" charset="0"/>
            </a:rPr>
            <a:t>Laboratory and diagnostic procedures </a:t>
          </a:r>
        </a:p>
        <a:p>
          <a:r>
            <a:rPr lang="en-PH" sz="1200" b="0" i="0">
              <a:solidFill>
                <a:schemeClr val="dk1"/>
              </a:solidFill>
              <a:effectLst/>
              <a:latin typeface="Arial" panose="020B0604020202020204" pitchFamily="34" charset="0"/>
              <a:ea typeface="+mn-ea"/>
              <a:cs typeface="Arial" panose="020B0604020202020204" pitchFamily="34" charset="0"/>
            </a:rPr>
            <a:t>Room accommodation if confinement is required </a:t>
          </a:r>
        </a:p>
        <a:p>
          <a:r>
            <a:rPr lang="en-PH" sz="1200" b="0" i="0">
              <a:solidFill>
                <a:schemeClr val="dk1"/>
              </a:solidFill>
              <a:effectLst/>
              <a:latin typeface="Arial" panose="020B0604020202020204" pitchFamily="34" charset="0"/>
              <a:ea typeface="+mn-ea"/>
              <a:cs typeface="Arial" panose="020B0604020202020204" pitchFamily="34" charset="0"/>
            </a:rPr>
            <a:t>Required medicines during hospitalization </a:t>
          </a:r>
        </a:p>
        <a:p>
          <a:r>
            <a:rPr lang="en-PH" sz="1200" b="0" i="0">
              <a:solidFill>
                <a:schemeClr val="dk1"/>
              </a:solidFill>
              <a:effectLst/>
              <a:latin typeface="Arial" panose="020B0604020202020204" pitchFamily="34" charset="0"/>
              <a:ea typeface="+mn-ea"/>
              <a:cs typeface="Arial" panose="020B0604020202020204" pitchFamily="34" charset="0"/>
            </a:rPr>
            <a:t>Surgery and surgeon’s fees, if medically required </a:t>
          </a:r>
        </a:p>
        <a:p>
          <a:r>
            <a:rPr lang="en-PH" sz="1200" b="0" i="0">
              <a:solidFill>
                <a:schemeClr val="dk1"/>
              </a:solidFill>
              <a:effectLst/>
              <a:latin typeface="Arial" panose="020B0604020202020204" pitchFamily="34" charset="0"/>
              <a:ea typeface="+mn-ea"/>
              <a:cs typeface="Arial" panose="020B0604020202020204" pitchFamily="34" charset="0"/>
            </a:rPr>
            <a:t>Surgery and surgeon’s fees when medically necessary </a:t>
          </a:r>
        </a:p>
        <a:p>
          <a:r>
            <a:rPr lang="en-PH" sz="1200" b="0" i="0">
              <a:solidFill>
                <a:schemeClr val="dk1"/>
              </a:solidFill>
              <a:effectLst/>
              <a:latin typeface="Arial" panose="020B0604020202020204" pitchFamily="34" charset="0"/>
              <a:ea typeface="+mn-ea"/>
              <a:cs typeface="Arial" panose="020B0604020202020204" pitchFamily="34" charset="0"/>
            </a:rPr>
            <a:t>Use of operating room, recovery room, and ICU, as medically necessary </a:t>
          </a:r>
        </a:p>
        <a:p>
          <a:r>
            <a:rPr lang="en-PH" sz="1200" b="0" i="0">
              <a:solidFill>
                <a:schemeClr val="dk1"/>
              </a:solidFill>
              <a:effectLst/>
              <a:latin typeface="Arial" panose="020B0604020202020204" pitchFamily="34" charset="0"/>
              <a:ea typeface="+mn-ea"/>
              <a:cs typeface="Arial" panose="020B0604020202020204" pitchFamily="34" charset="0"/>
            </a:rPr>
            <a:t>Special modalities of treatment as medically required in emergency room care and confinement, and subject to 5,000 standard limit. </a:t>
          </a:r>
        </a:p>
        <a:p>
          <a:r>
            <a:rPr lang="en-PH" sz="1200" b="0" i="0">
              <a:solidFill>
                <a:schemeClr val="dk1"/>
              </a:solidFill>
              <a:effectLst/>
              <a:latin typeface="Arial" panose="020B0604020202020204" pitchFamily="34" charset="0"/>
              <a:ea typeface="+mn-ea"/>
              <a:cs typeface="Arial" panose="020B0604020202020204" pitchFamily="34" charset="0"/>
            </a:rPr>
            <a:t>Hospital cash allowance of Php 1,000 when confined (for adults only) </a:t>
          </a:r>
        </a:p>
        <a:p>
          <a:r>
            <a:rPr lang="en-PH" sz="1200" b="0" i="0">
              <a:solidFill>
                <a:schemeClr val="dk1"/>
              </a:solidFill>
              <a:effectLst/>
              <a:latin typeface="Arial" panose="020B0604020202020204" pitchFamily="34" charset="0"/>
              <a:ea typeface="+mn-ea"/>
              <a:cs typeface="Arial" panose="020B0604020202020204" pitchFamily="34" charset="0"/>
            </a:rPr>
            <a:t>1-year unlimited access to telemedicine/remote medical consultation (for kids only) </a:t>
          </a:r>
        </a:p>
        <a:p>
          <a:endParaRPr lang="en-PH" sz="1200" b="0" i="0">
            <a:solidFill>
              <a:schemeClr val="dk1"/>
            </a:solidFill>
            <a:effectLst/>
            <a:latin typeface="Arial" panose="020B0604020202020204" pitchFamily="34" charset="0"/>
            <a:ea typeface="+mn-ea"/>
            <a:cs typeface="Arial" panose="020B0604020202020204" pitchFamily="34" charset="0"/>
          </a:endParaRPr>
        </a:p>
        <a:p>
          <a:r>
            <a:rPr lang="en-PH" sz="1200" b="0" i="0">
              <a:solidFill>
                <a:schemeClr val="dk1"/>
              </a:solidFill>
              <a:effectLst/>
              <a:latin typeface="Arial" panose="020B0604020202020204" pitchFamily="34" charset="0"/>
              <a:ea typeface="+mn-ea"/>
              <a:cs typeface="Arial" panose="020B0604020202020204" pitchFamily="34" charset="0"/>
            </a:rPr>
            <a:t>ER Care All-In is valid for 1 year or up until used, whichever comes first. It can be used in more than 500 IHC-accredited hospitals in the Philippines, with option to choose access to Top 6 hospitals in Metro Manila namely Asian Hospital and Medical Center, Cardinal Santos Medical Center, Makati Medical Center, St. Luke’s Medical Center (QC and BGC), The Medical City.</a:t>
          </a:r>
        </a:p>
        <a:p>
          <a:r>
            <a:rPr lang="en-PH" sz="1200" b="0" i="0">
              <a:solidFill>
                <a:schemeClr val="dk1"/>
              </a:solidFill>
              <a:effectLst/>
              <a:latin typeface="Arial" panose="020B0604020202020204" pitchFamily="34" charset="0"/>
              <a:ea typeface="+mn-ea"/>
              <a:cs typeface="Arial" panose="020B0604020202020204" pitchFamily="34" charset="0"/>
            </a:rPr>
            <a:t> </a:t>
          </a:r>
        </a:p>
        <a:p>
          <a:r>
            <a:rPr lang="en-PH" sz="1200" b="0" i="0">
              <a:solidFill>
                <a:schemeClr val="dk1"/>
              </a:solidFill>
              <a:effectLst/>
              <a:latin typeface="Arial" panose="020B0604020202020204" pitchFamily="34" charset="0"/>
              <a:ea typeface="+mn-ea"/>
              <a:cs typeface="Arial" panose="020B0604020202020204" pitchFamily="34" charset="0"/>
            </a:rPr>
            <a:t>Click </a:t>
          </a:r>
          <a:r>
            <a:rPr lang="en-PH" sz="1200" b="1" i="0">
              <a:solidFill>
                <a:schemeClr val="accent1"/>
              </a:solidFill>
              <a:effectLst/>
              <a:latin typeface="Arial" panose="020B0604020202020204" pitchFamily="34" charset="0"/>
              <a:ea typeface="+mn-ea"/>
              <a:cs typeface="Arial" panose="020B0604020202020204" pitchFamily="34" charset="0"/>
            </a:rPr>
            <a:t>'ER</a:t>
          </a:r>
          <a:r>
            <a:rPr lang="en-PH" sz="1200" b="1" i="0" baseline="0">
              <a:solidFill>
                <a:schemeClr val="accent1"/>
              </a:solidFill>
              <a:effectLst/>
              <a:latin typeface="Arial" panose="020B0604020202020204" pitchFamily="34" charset="0"/>
              <a:ea typeface="+mn-ea"/>
              <a:cs typeface="Arial" panose="020B0604020202020204" pitchFamily="34" charset="0"/>
            </a:rPr>
            <a:t> Series Coverage</a:t>
          </a:r>
          <a:r>
            <a:rPr lang="en-PH" sz="1200" b="0" i="0" baseline="0">
              <a:solidFill>
                <a:schemeClr val="dk1"/>
              </a:solidFill>
              <a:effectLst/>
              <a:latin typeface="Arial" panose="020B0604020202020204" pitchFamily="34" charset="0"/>
              <a:ea typeface="+mn-ea"/>
              <a:cs typeface="Arial" panose="020B0604020202020204" pitchFamily="34" charset="0"/>
            </a:rPr>
            <a:t>' tab for summary of covered conditions.</a:t>
          </a:r>
          <a:endParaRPr lang="en-PH" sz="1200" b="0" i="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447675</xdr:colOff>
      <xdr:row>9</xdr:row>
      <xdr:rowOff>523875</xdr:rowOff>
    </xdr:from>
    <xdr:to>
      <xdr:col>10</xdr:col>
      <xdr:colOff>323850</xdr:colOff>
      <xdr:row>10</xdr:row>
      <xdr:rowOff>676275</xdr:rowOff>
    </xdr:to>
    <xdr:sp macro="" textlink="">
      <xdr:nvSpPr>
        <xdr:cNvPr id="3" name="TextBox 2">
          <a:extLst>
            <a:ext uri="{FF2B5EF4-FFF2-40B4-BE49-F238E27FC236}">
              <a16:creationId xmlns:a16="http://schemas.microsoft.com/office/drawing/2014/main" id="{DCF53F8B-5A96-71D3-B276-925EF318B027}"/>
            </a:ext>
          </a:extLst>
        </xdr:cNvPr>
        <xdr:cNvSpPr txBox="1"/>
      </xdr:nvSpPr>
      <xdr:spPr>
        <a:xfrm>
          <a:off x="7324725" y="6229350"/>
          <a:ext cx="2828925"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800" b="1" i="0" u="none" strike="noStrike">
              <a:solidFill>
                <a:srgbClr val="FF0000"/>
              </a:solidFill>
              <a:effectLst/>
              <a:latin typeface="+mn-lt"/>
              <a:ea typeface="+mn-ea"/>
              <a:cs typeface="+mn-cs"/>
            </a:rPr>
            <a:t>*</a:t>
          </a:r>
          <a:r>
            <a:rPr lang="en-PH" sz="1100" b="1" i="0" u="none" strike="noStrike">
              <a:solidFill>
                <a:schemeClr val="dk1"/>
              </a:solidFill>
              <a:effectLst/>
              <a:latin typeface="+mn-lt"/>
              <a:ea typeface="+mn-ea"/>
              <a:cs typeface="+mn-cs"/>
            </a:rPr>
            <a:t>Top 6 Access includes:</a:t>
          </a:r>
          <a:r>
            <a:rPr lang="en-PH">
              <a:effectLst/>
            </a:rPr>
            <a:t> </a:t>
          </a:r>
          <a:r>
            <a:rPr lang="en-PH" sz="1100" b="0" i="0" u="none" strike="noStrike">
              <a:solidFill>
                <a:schemeClr val="dk1"/>
              </a:solidFill>
              <a:effectLst/>
              <a:latin typeface="+mn-lt"/>
              <a:ea typeface="+mn-ea"/>
              <a:cs typeface="+mn-cs"/>
            </a:rPr>
            <a:t>St. Luke's Global &amp; QC, Makati Medical Center,</a:t>
          </a:r>
          <a:r>
            <a:rPr lang="en-PH">
              <a:effectLst/>
            </a:rPr>
            <a:t> </a:t>
          </a:r>
          <a:r>
            <a:rPr lang="en-PH" sz="1100" b="0" i="0" u="none" strike="noStrike">
              <a:solidFill>
                <a:schemeClr val="dk1"/>
              </a:solidFill>
              <a:effectLst/>
              <a:latin typeface="+mn-lt"/>
              <a:ea typeface="+mn-ea"/>
              <a:cs typeface="+mn-cs"/>
            </a:rPr>
            <a:t>Asian Hospital, The Medical City, Cardinal Santos Medical Center</a:t>
          </a:r>
          <a:r>
            <a:rPr lang="en-PH">
              <a:effectLst/>
            </a:rPr>
            <a:t> </a:t>
          </a:r>
          <a:endParaRPr lang="en-PH" sz="1100"/>
        </a:p>
      </xdr:txBody>
    </xdr:sp>
    <xdr:clientData/>
  </xdr:twoCellAnchor>
  <xdr:twoCellAnchor>
    <xdr:from>
      <xdr:col>11</xdr:col>
      <xdr:colOff>266700</xdr:colOff>
      <xdr:row>12</xdr:row>
      <xdr:rowOff>38101</xdr:rowOff>
    </xdr:from>
    <xdr:to>
      <xdr:col>20</xdr:col>
      <xdr:colOff>9526</xdr:colOff>
      <xdr:row>14</xdr:row>
      <xdr:rowOff>723901</xdr:rowOff>
    </xdr:to>
    <xdr:sp macro="" textlink="">
      <xdr:nvSpPr>
        <xdr:cNvPr id="4" name="TextBox 3">
          <a:extLst>
            <a:ext uri="{FF2B5EF4-FFF2-40B4-BE49-F238E27FC236}">
              <a16:creationId xmlns:a16="http://schemas.microsoft.com/office/drawing/2014/main" id="{5DAB1ADB-F675-0A56-D870-4CFAD26C7966}"/>
            </a:ext>
          </a:extLst>
        </xdr:cNvPr>
        <xdr:cNvSpPr txBox="1"/>
      </xdr:nvSpPr>
      <xdr:spPr>
        <a:xfrm>
          <a:off x="10687050" y="7943851"/>
          <a:ext cx="5057776" cy="2152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000"/>
            <a:t>Prevention and early awareness are important to maintain health! MedConsult is a multiple-use health voucher offering medical consultations and dental services for members aged 1 year old and above. Once registered, members can access face-to-face consultations, telemedicine, dental consultations and select dental services.   </a:t>
          </a:r>
        </a:p>
        <a:p>
          <a:r>
            <a:rPr lang="en-PH" sz="1000"/>
            <a:t>MedConsult benefits include: </a:t>
          </a:r>
        </a:p>
        <a:p>
          <a:r>
            <a:rPr lang="en-PH" sz="1000"/>
            <a:t>Four (4) face-to-face medical consultations with IHC-accredited health specialists </a:t>
          </a:r>
        </a:p>
        <a:p>
          <a:r>
            <a:rPr lang="en-PH" sz="1000"/>
            <a:t>Unlimited access to telemedicine or over-the-phone consultation for one (1) year through Doctor Anywhere </a:t>
          </a:r>
        </a:p>
        <a:p>
          <a:r>
            <a:rPr lang="en-PH" sz="1000"/>
            <a:t>Unlimited dental consultation through IHC’s Dental Network  </a:t>
          </a:r>
        </a:p>
        <a:p>
          <a:r>
            <a:rPr lang="en-PH" sz="1000"/>
            <a:t>Dental Services such as</a:t>
          </a:r>
        </a:p>
        <a:p>
          <a:r>
            <a:rPr lang="en-PH" sz="1000"/>
            <a:t>Oral hygiene instruction</a:t>
          </a:r>
        </a:p>
        <a:p>
          <a:r>
            <a:rPr lang="en-PH" sz="1000"/>
            <a:t>One (1) Oral Prophylaxis per year</a:t>
          </a:r>
        </a:p>
        <a:p>
          <a:r>
            <a:rPr lang="en-PH" sz="1000"/>
            <a:t>Annual dental examination</a:t>
          </a:r>
        </a:p>
        <a:p>
          <a:r>
            <a:rPr lang="en-PH" sz="1000"/>
            <a:t>Unlimited Temporary Fillings</a:t>
          </a:r>
        </a:p>
        <a:p>
          <a:r>
            <a:rPr lang="en-PH" sz="1000"/>
            <a:t>Three (3) surfaces Amalgam Filling or two (2) surfaces Light Cure Fillings</a:t>
          </a:r>
        </a:p>
        <a:p>
          <a:r>
            <a:rPr lang="en-PH" sz="1000"/>
            <a:t>Re-cementation of jacket crown inlays and onlays</a:t>
          </a:r>
        </a:p>
        <a:p>
          <a:r>
            <a:rPr lang="en-PH" sz="1000"/>
            <a:t>Unlimited Simple Tooth extraction</a:t>
          </a:r>
        </a:p>
        <a:p>
          <a:r>
            <a:rPr lang="en-PH" sz="1000"/>
            <a:t>Adjustment of Dentures</a:t>
          </a:r>
        </a:p>
        <a:p>
          <a:r>
            <a:rPr lang="en-PH" sz="1000"/>
            <a:t>Orthodontic Consultation</a:t>
          </a:r>
        </a:p>
        <a:p>
          <a:r>
            <a:rPr lang="en-PH" sz="1000"/>
            <a:t>Aesthetic Dental Consultation</a:t>
          </a:r>
        </a:p>
        <a:p>
          <a:r>
            <a:rPr lang="en-PH" sz="1000"/>
            <a:t>Treatment of dental-related pain (excluding cost of prescribed medicines)</a:t>
          </a:r>
        </a:p>
        <a:p>
          <a:r>
            <a:rPr lang="en-PH" sz="1000"/>
            <a:t>Relief and/or prescription for acute dental pain</a:t>
          </a:r>
        </a:p>
        <a:p>
          <a:r>
            <a:rPr lang="en-PH" sz="1000"/>
            <a:t>Treatment for lesions, wounds and burns</a:t>
          </a:r>
        </a:p>
        <a:p>
          <a:r>
            <a:rPr lang="en-PH" sz="1000"/>
            <a:t>Emergency desensitization of hypersensitive teeth </a:t>
          </a:r>
        </a:p>
        <a:p>
          <a:r>
            <a:rPr lang="en-PH" sz="1000"/>
            <a:t>Fertility and pregnancy-related cases, aesthetic-related cases, ENT procedures, ophthalmology procedures and endoscopic procedures, and those related to all forms of behavioural disorders, developmental or psychiatric disorder, whether acquired or congenital, will not be covered..</a:t>
          </a:r>
        </a:p>
        <a:p>
          <a:endParaRPr lang="en-PH"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238125</xdr:colOff>
      <xdr:row>0</xdr:row>
      <xdr:rowOff>161925</xdr:rowOff>
    </xdr:from>
    <xdr:to>
      <xdr:col>6</xdr:col>
      <xdr:colOff>285284</xdr:colOff>
      <xdr:row>9</xdr:row>
      <xdr:rowOff>37889</xdr:rowOff>
    </xdr:to>
    <xdr:pic>
      <xdr:nvPicPr>
        <xdr:cNvPr id="6" name="Picture 5">
          <a:extLst>
            <a:ext uri="{FF2B5EF4-FFF2-40B4-BE49-F238E27FC236}">
              <a16:creationId xmlns:a16="http://schemas.microsoft.com/office/drawing/2014/main" id="{F1E670C0-0B39-4D6B-B894-359E1B3E2646}"/>
            </a:ext>
          </a:extLst>
        </xdr:cNvPr>
        <xdr:cNvPicPr>
          <a:picLocks noChangeAspect="1"/>
        </xdr:cNvPicPr>
      </xdr:nvPicPr>
      <xdr:blipFill>
        <a:blip xmlns:r="http://schemas.openxmlformats.org/officeDocument/2006/relationships" r:embed="rId1"/>
        <a:stretch>
          <a:fillRect/>
        </a:stretch>
      </xdr:blipFill>
      <xdr:spPr>
        <a:xfrm>
          <a:off x="4362450" y="161925"/>
          <a:ext cx="3723809" cy="16857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238125</xdr:colOff>
      <xdr:row>0</xdr:row>
      <xdr:rowOff>161925</xdr:rowOff>
    </xdr:from>
    <xdr:to>
      <xdr:col>7</xdr:col>
      <xdr:colOff>285284</xdr:colOff>
      <xdr:row>9</xdr:row>
      <xdr:rowOff>37889</xdr:rowOff>
    </xdr:to>
    <xdr:pic>
      <xdr:nvPicPr>
        <xdr:cNvPr id="2" name="Picture 1">
          <a:extLst>
            <a:ext uri="{FF2B5EF4-FFF2-40B4-BE49-F238E27FC236}">
              <a16:creationId xmlns:a16="http://schemas.microsoft.com/office/drawing/2014/main" id="{25BEDE60-A68C-48A1-9492-B2CD1BA84720}"/>
            </a:ext>
          </a:extLst>
        </xdr:cNvPr>
        <xdr:cNvPicPr>
          <a:picLocks noChangeAspect="1"/>
        </xdr:cNvPicPr>
      </xdr:nvPicPr>
      <xdr:blipFill>
        <a:blip xmlns:r="http://schemas.openxmlformats.org/officeDocument/2006/relationships" r:embed="rId1"/>
        <a:stretch>
          <a:fillRect/>
        </a:stretch>
      </xdr:blipFill>
      <xdr:spPr>
        <a:xfrm>
          <a:off x="4638675" y="161925"/>
          <a:ext cx="3723809" cy="1685714"/>
        </a:xfrm>
        <a:prstGeom prst="rect">
          <a:avLst/>
        </a:prstGeom>
      </xdr:spPr>
    </xdr:pic>
    <xdr:clientData/>
  </xdr:twoCellAnchor>
  <xdr:twoCellAnchor>
    <xdr:from>
      <xdr:col>2</xdr:col>
      <xdr:colOff>20178</xdr:colOff>
      <xdr:row>39</xdr:row>
      <xdr:rowOff>52388</xdr:rowOff>
    </xdr:from>
    <xdr:to>
      <xdr:col>6</xdr:col>
      <xdr:colOff>1028700</xdr:colOff>
      <xdr:row>55</xdr:row>
      <xdr:rowOff>142876</xdr:rowOff>
    </xdr:to>
    <xdr:sp macro="" textlink="">
      <xdr:nvSpPr>
        <xdr:cNvPr id="3" name="docshape5">
          <a:extLst>
            <a:ext uri="{FF2B5EF4-FFF2-40B4-BE49-F238E27FC236}">
              <a16:creationId xmlns:a16="http://schemas.microsoft.com/office/drawing/2014/main" id="{1E940005-97CF-473C-A05E-29F649AFDD0F}"/>
            </a:ext>
          </a:extLst>
        </xdr:cNvPr>
        <xdr:cNvSpPr>
          <a:spLocks/>
        </xdr:cNvSpPr>
      </xdr:nvSpPr>
      <xdr:spPr bwMode="auto">
        <a:xfrm>
          <a:off x="906003" y="7615238"/>
          <a:ext cx="7152147" cy="2566988"/>
        </a:xfrm>
        <a:custGeom>
          <a:avLst/>
          <a:gdLst>
            <a:gd name="T0" fmla="+- 0 1418 1418"/>
            <a:gd name="T1" fmla="*/ T0 w 9822"/>
            <a:gd name="T2" fmla="+- 0 10528 9894"/>
            <a:gd name="T3" fmla="*/ 10528 h 3808"/>
            <a:gd name="T4" fmla="+- 0 1422 1418"/>
            <a:gd name="T5" fmla="*/ T4 w 9822"/>
            <a:gd name="T6" fmla="+- 0 10454 9894"/>
            <a:gd name="T7" fmla="*/ 10454 h 3808"/>
            <a:gd name="T8" fmla="+- 0 1435 1418"/>
            <a:gd name="T9" fmla="*/ T8 w 9822"/>
            <a:gd name="T10" fmla="+- 0 10383 9894"/>
            <a:gd name="T11" fmla="*/ 10383 h 3808"/>
            <a:gd name="T12" fmla="+- 0 1455 1418"/>
            <a:gd name="T13" fmla="*/ T12 w 9822"/>
            <a:gd name="T14" fmla="+- 0 10314 9894"/>
            <a:gd name="T15" fmla="*/ 10314 h 3808"/>
            <a:gd name="T16" fmla="+- 0 1483 1418"/>
            <a:gd name="T17" fmla="*/ T16 w 9822"/>
            <a:gd name="T18" fmla="+- 0 10249 9894"/>
            <a:gd name="T19" fmla="*/ 10249 h 3808"/>
            <a:gd name="T20" fmla="+- 0 1517 1418"/>
            <a:gd name="T21" fmla="*/ T20 w 9822"/>
            <a:gd name="T22" fmla="+- 0 10188 9894"/>
            <a:gd name="T23" fmla="*/ 10188 h 3808"/>
            <a:gd name="T24" fmla="+- 0 1557 1418"/>
            <a:gd name="T25" fmla="*/ T24 w 9822"/>
            <a:gd name="T26" fmla="+- 0 10131 9894"/>
            <a:gd name="T27" fmla="*/ 10131 h 3808"/>
            <a:gd name="T28" fmla="+- 0 1604 1418"/>
            <a:gd name="T29" fmla="*/ T28 w 9822"/>
            <a:gd name="T30" fmla="+- 0 10080 9894"/>
            <a:gd name="T31" fmla="*/ 10080 h 3808"/>
            <a:gd name="T32" fmla="+- 0 1656 1418"/>
            <a:gd name="T33" fmla="*/ T32 w 9822"/>
            <a:gd name="T34" fmla="+- 0 10033 9894"/>
            <a:gd name="T35" fmla="*/ 10033 h 3808"/>
            <a:gd name="T36" fmla="+- 0 1712 1418"/>
            <a:gd name="T37" fmla="*/ T36 w 9822"/>
            <a:gd name="T38" fmla="+- 0 9992 9894"/>
            <a:gd name="T39" fmla="*/ 9992 h 3808"/>
            <a:gd name="T40" fmla="+- 0 1774 1418"/>
            <a:gd name="T41" fmla="*/ T40 w 9822"/>
            <a:gd name="T42" fmla="+- 0 9958 9894"/>
            <a:gd name="T43" fmla="*/ 9958 h 3808"/>
            <a:gd name="T44" fmla="+- 0 1839 1418"/>
            <a:gd name="T45" fmla="*/ T44 w 9822"/>
            <a:gd name="T46" fmla="+- 0 9931 9894"/>
            <a:gd name="T47" fmla="*/ 9931 h 3808"/>
            <a:gd name="T48" fmla="+- 0 1907 1418"/>
            <a:gd name="T49" fmla="*/ T48 w 9822"/>
            <a:gd name="T50" fmla="+- 0 9910 9894"/>
            <a:gd name="T51" fmla="*/ 9910 h 3808"/>
            <a:gd name="T52" fmla="+- 0 1979 1418"/>
            <a:gd name="T53" fmla="*/ T52 w 9822"/>
            <a:gd name="T54" fmla="+- 0 9898 9894"/>
            <a:gd name="T55" fmla="*/ 9898 h 3808"/>
            <a:gd name="T56" fmla="+- 0 2053 1418"/>
            <a:gd name="T57" fmla="*/ T56 w 9822"/>
            <a:gd name="T58" fmla="+- 0 9894 9894"/>
            <a:gd name="T59" fmla="*/ 9894 h 3808"/>
            <a:gd name="T60" fmla="+- 0 10605 1418"/>
            <a:gd name="T61" fmla="*/ T60 w 9822"/>
            <a:gd name="T62" fmla="+- 0 9894 9894"/>
            <a:gd name="T63" fmla="*/ 9894 h 3808"/>
            <a:gd name="T64" fmla="+- 0 10679 1418"/>
            <a:gd name="T65" fmla="*/ T64 w 9822"/>
            <a:gd name="T66" fmla="+- 0 9898 9894"/>
            <a:gd name="T67" fmla="*/ 9898 h 3808"/>
            <a:gd name="T68" fmla="+- 0 10751 1418"/>
            <a:gd name="T69" fmla="*/ T68 w 9822"/>
            <a:gd name="T70" fmla="+- 0 9910 9894"/>
            <a:gd name="T71" fmla="*/ 9910 h 3808"/>
            <a:gd name="T72" fmla="+- 0 10819 1418"/>
            <a:gd name="T73" fmla="*/ T72 w 9822"/>
            <a:gd name="T74" fmla="+- 0 9931 9894"/>
            <a:gd name="T75" fmla="*/ 9931 h 3808"/>
            <a:gd name="T76" fmla="+- 0 10884 1418"/>
            <a:gd name="T77" fmla="*/ T76 w 9822"/>
            <a:gd name="T78" fmla="+- 0 9958 9894"/>
            <a:gd name="T79" fmla="*/ 9958 h 3808"/>
            <a:gd name="T80" fmla="+- 0 10946 1418"/>
            <a:gd name="T81" fmla="*/ T80 w 9822"/>
            <a:gd name="T82" fmla="+- 0 9992 9894"/>
            <a:gd name="T83" fmla="*/ 9992 h 3808"/>
            <a:gd name="T84" fmla="+- 0 11002 1418"/>
            <a:gd name="T85" fmla="*/ T84 w 9822"/>
            <a:gd name="T86" fmla="+- 0 10033 9894"/>
            <a:gd name="T87" fmla="*/ 10033 h 3808"/>
            <a:gd name="T88" fmla="+- 0 11054 1418"/>
            <a:gd name="T89" fmla="*/ T88 w 9822"/>
            <a:gd name="T90" fmla="+- 0 10080 9894"/>
            <a:gd name="T91" fmla="*/ 10080 h 3808"/>
            <a:gd name="T92" fmla="+- 0 11101 1418"/>
            <a:gd name="T93" fmla="*/ T92 w 9822"/>
            <a:gd name="T94" fmla="+- 0 10131 9894"/>
            <a:gd name="T95" fmla="*/ 10131 h 3808"/>
            <a:gd name="T96" fmla="+- 0 11141 1418"/>
            <a:gd name="T97" fmla="*/ T96 w 9822"/>
            <a:gd name="T98" fmla="+- 0 10188 9894"/>
            <a:gd name="T99" fmla="*/ 10188 h 3808"/>
            <a:gd name="T100" fmla="+- 0 11175 1418"/>
            <a:gd name="T101" fmla="*/ T100 w 9822"/>
            <a:gd name="T102" fmla="+- 0 10249 9894"/>
            <a:gd name="T103" fmla="*/ 10249 h 3808"/>
            <a:gd name="T104" fmla="+- 0 11203 1418"/>
            <a:gd name="T105" fmla="*/ T104 w 9822"/>
            <a:gd name="T106" fmla="+- 0 10314 9894"/>
            <a:gd name="T107" fmla="*/ 10314 h 3808"/>
            <a:gd name="T108" fmla="+- 0 11223 1418"/>
            <a:gd name="T109" fmla="*/ T108 w 9822"/>
            <a:gd name="T110" fmla="+- 0 10383 9894"/>
            <a:gd name="T111" fmla="*/ 10383 h 3808"/>
            <a:gd name="T112" fmla="+- 0 11236 1418"/>
            <a:gd name="T113" fmla="*/ T112 w 9822"/>
            <a:gd name="T114" fmla="+- 0 10454 9894"/>
            <a:gd name="T115" fmla="*/ 10454 h 3808"/>
            <a:gd name="T116" fmla="+- 0 11240 1418"/>
            <a:gd name="T117" fmla="*/ T116 w 9822"/>
            <a:gd name="T118" fmla="+- 0 10528 9894"/>
            <a:gd name="T119" fmla="*/ 10528 h 3808"/>
            <a:gd name="T120" fmla="+- 0 11240 1418"/>
            <a:gd name="T121" fmla="*/ T120 w 9822"/>
            <a:gd name="T122" fmla="+- 0 13067 9894"/>
            <a:gd name="T123" fmla="*/ 13067 h 3808"/>
            <a:gd name="T124" fmla="+- 0 11236 1418"/>
            <a:gd name="T125" fmla="*/ T124 w 9822"/>
            <a:gd name="T126" fmla="+- 0 13141 9894"/>
            <a:gd name="T127" fmla="*/ 13141 h 3808"/>
            <a:gd name="T128" fmla="+- 0 11223 1418"/>
            <a:gd name="T129" fmla="*/ T128 w 9822"/>
            <a:gd name="T130" fmla="+- 0 13212 9894"/>
            <a:gd name="T131" fmla="*/ 13212 h 3808"/>
            <a:gd name="T132" fmla="+- 0 11203 1418"/>
            <a:gd name="T133" fmla="*/ T132 w 9822"/>
            <a:gd name="T134" fmla="+- 0 13281 9894"/>
            <a:gd name="T135" fmla="*/ 13281 h 3808"/>
            <a:gd name="T136" fmla="+- 0 11175 1418"/>
            <a:gd name="T137" fmla="*/ T136 w 9822"/>
            <a:gd name="T138" fmla="+- 0 13346 9894"/>
            <a:gd name="T139" fmla="*/ 13346 h 3808"/>
            <a:gd name="T140" fmla="+- 0 11141 1418"/>
            <a:gd name="T141" fmla="*/ T140 w 9822"/>
            <a:gd name="T142" fmla="+- 0 13407 9894"/>
            <a:gd name="T143" fmla="*/ 13407 h 3808"/>
            <a:gd name="T144" fmla="+- 0 11101 1418"/>
            <a:gd name="T145" fmla="*/ T144 w 9822"/>
            <a:gd name="T146" fmla="+- 0 13464 9894"/>
            <a:gd name="T147" fmla="*/ 13464 h 3808"/>
            <a:gd name="T148" fmla="+- 0 11054 1418"/>
            <a:gd name="T149" fmla="*/ T148 w 9822"/>
            <a:gd name="T150" fmla="+- 0 13516 9894"/>
            <a:gd name="T151" fmla="*/ 13516 h 3808"/>
            <a:gd name="T152" fmla="+- 0 11002 1418"/>
            <a:gd name="T153" fmla="*/ T152 w 9822"/>
            <a:gd name="T154" fmla="+- 0 13562 9894"/>
            <a:gd name="T155" fmla="*/ 13562 h 3808"/>
            <a:gd name="T156" fmla="+- 0 10946 1418"/>
            <a:gd name="T157" fmla="*/ T156 w 9822"/>
            <a:gd name="T158" fmla="+- 0 13603 9894"/>
            <a:gd name="T159" fmla="*/ 13603 h 3808"/>
            <a:gd name="T160" fmla="+- 0 10884 1418"/>
            <a:gd name="T161" fmla="*/ T160 w 9822"/>
            <a:gd name="T162" fmla="+- 0 13637 9894"/>
            <a:gd name="T163" fmla="*/ 13637 h 3808"/>
            <a:gd name="T164" fmla="+- 0 10819 1418"/>
            <a:gd name="T165" fmla="*/ T164 w 9822"/>
            <a:gd name="T166" fmla="+- 0 13665 9894"/>
            <a:gd name="T167" fmla="*/ 13665 h 3808"/>
            <a:gd name="T168" fmla="+- 0 10751 1418"/>
            <a:gd name="T169" fmla="*/ T168 w 9822"/>
            <a:gd name="T170" fmla="+- 0 13685 9894"/>
            <a:gd name="T171" fmla="*/ 13685 h 3808"/>
            <a:gd name="T172" fmla="+- 0 10679 1418"/>
            <a:gd name="T173" fmla="*/ T172 w 9822"/>
            <a:gd name="T174" fmla="+- 0 13697 9894"/>
            <a:gd name="T175" fmla="*/ 13697 h 3808"/>
            <a:gd name="T176" fmla="+- 0 10605 1418"/>
            <a:gd name="T177" fmla="*/ T176 w 9822"/>
            <a:gd name="T178" fmla="+- 0 13702 9894"/>
            <a:gd name="T179" fmla="*/ 13702 h 3808"/>
            <a:gd name="T180" fmla="+- 0 2053 1418"/>
            <a:gd name="T181" fmla="*/ T180 w 9822"/>
            <a:gd name="T182" fmla="+- 0 13702 9894"/>
            <a:gd name="T183" fmla="*/ 13702 h 3808"/>
            <a:gd name="T184" fmla="+- 0 1979 1418"/>
            <a:gd name="T185" fmla="*/ T184 w 9822"/>
            <a:gd name="T186" fmla="+- 0 13697 9894"/>
            <a:gd name="T187" fmla="*/ 13697 h 3808"/>
            <a:gd name="T188" fmla="+- 0 1907 1418"/>
            <a:gd name="T189" fmla="*/ T188 w 9822"/>
            <a:gd name="T190" fmla="+- 0 13685 9894"/>
            <a:gd name="T191" fmla="*/ 13685 h 3808"/>
            <a:gd name="T192" fmla="+- 0 1839 1418"/>
            <a:gd name="T193" fmla="*/ T192 w 9822"/>
            <a:gd name="T194" fmla="+- 0 13665 9894"/>
            <a:gd name="T195" fmla="*/ 13665 h 3808"/>
            <a:gd name="T196" fmla="+- 0 1774 1418"/>
            <a:gd name="T197" fmla="*/ T196 w 9822"/>
            <a:gd name="T198" fmla="+- 0 13637 9894"/>
            <a:gd name="T199" fmla="*/ 13637 h 3808"/>
            <a:gd name="T200" fmla="+- 0 1712 1418"/>
            <a:gd name="T201" fmla="*/ T200 w 9822"/>
            <a:gd name="T202" fmla="+- 0 13603 9894"/>
            <a:gd name="T203" fmla="*/ 13603 h 3808"/>
            <a:gd name="T204" fmla="+- 0 1656 1418"/>
            <a:gd name="T205" fmla="*/ T204 w 9822"/>
            <a:gd name="T206" fmla="+- 0 13562 9894"/>
            <a:gd name="T207" fmla="*/ 13562 h 3808"/>
            <a:gd name="T208" fmla="+- 0 1604 1418"/>
            <a:gd name="T209" fmla="*/ T208 w 9822"/>
            <a:gd name="T210" fmla="+- 0 13516 9894"/>
            <a:gd name="T211" fmla="*/ 13516 h 3808"/>
            <a:gd name="T212" fmla="+- 0 1557 1418"/>
            <a:gd name="T213" fmla="*/ T212 w 9822"/>
            <a:gd name="T214" fmla="+- 0 13464 9894"/>
            <a:gd name="T215" fmla="*/ 13464 h 3808"/>
            <a:gd name="T216" fmla="+- 0 1517 1418"/>
            <a:gd name="T217" fmla="*/ T216 w 9822"/>
            <a:gd name="T218" fmla="+- 0 13407 9894"/>
            <a:gd name="T219" fmla="*/ 13407 h 3808"/>
            <a:gd name="T220" fmla="+- 0 1483 1418"/>
            <a:gd name="T221" fmla="*/ T220 w 9822"/>
            <a:gd name="T222" fmla="+- 0 13346 9894"/>
            <a:gd name="T223" fmla="*/ 13346 h 3808"/>
            <a:gd name="T224" fmla="+- 0 1455 1418"/>
            <a:gd name="T225" fmla="*/ T224 w 9822"/>
            <a:gd name="T226" fmla="+- 0 13281 9894"/>
            <a:gd name="T227" fmla="*/ 13281 h 3808"/>
            <a:gd name="T228" fmla="+- 0 1435 1418"/>
            <a:gd name="T229" fmla="*/ T228 w 9822"/>
            <a:gd name="T230" fmla="+- 0 13212 9894"/>
            <a:gd name="T231" fmla="*/ 13212 h 3808"/>
            <a:gd name="T232" fmla="+- 0 1422 1418"/>
            <a:gd name="T233" fmla="*/ T232 w 9822"/>
            <a:gd name="T234" fmla="+- 0 13141 9894"/>
            <a:gd name="T235" fmla="*/ 13141 h 3808"/>
            <a:gd name="T236" fmla="+- 0 1418 1418"/>
            <a:gd name="T237" fmla="*/ T236 w 9822"/>
            <a:gd name="T238" fmla="+- 0 13067 9894"/>
            <a:gd name="T239" fmla="*/ 13067 h 3808"/>
            <a:gd name="T240" fmla="+- 0 1418 1418"/>
            <a:gd name="T241" fmla="*/ T240 w 9822"/>
            <a:gd name="T242" fmla="+- 0 10528 9894"/>
            <a:gd name="T243" fmla="*/ 10528 h 3808"/>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 ang="0">
              <a:pos x="T181" y="T183"/>
            </a:cxn>
            <a:cxn ang="0">
              <a:pos x="T185" y="T187"/>
            </a:cxn>
            <a:cxn ang="0">
              <a:pos x="T189" y="T191"/>
            </a:cxn>
            <a:cxn ang="0">
              <a:pos x="T193" y="T195"/>
            </a:cxn>
            <a:cxn ang="0">
              <a:pos x="T197" y="T199"/>
            </a:cxn>
            <a:cxn ang="0">
              <a:pos x="T201" y="T203"/>
            </a:cxn>
            <a:cxn ang="0">
              <a:pos x="T205" y="T207"/>
            </a:cxn>
            <a:cxn ang="0">
              <a:pos x="T209" y="T211"/>
            </a:cxn>
            <a:cxn ang="0">
              <a:pos x="T213" y="T215"/>
            </a:cxn>
            <a:cxn ang="0">
              <a:pos x="T217" y="T219"/>
            </a:cxn>
            <a:cxn ang="0">
              <a:pos x="T221" y="T223"/>
            </a:cxn>
            <a:cxn ang="0">
              <a:pos x="T225" y="T227"/>
            </a:cxn>
            <a:cxn ang="0">
              <a:pos x="T229" y="T231"/>
            </a:cxn>
            <a:cxn ang="0">
              <a:pos x="T233" y="T235"/>
            </a:cxn>
            <a:cxn ang="0">
              <a:pos x="T237" y="T239"/>
            </a:cxn>
            <a:cxn ang="0">
              <a:pos x="T241" y="T243"/>
            </a:cxn>
          </a:cxnLst>
          <a:rect l="0" t="0" r="r" b="b"/>
          <a:pathLst>
            <a:path w="9822" h="3808">
              <a:moveTo>
                <a:pt x="0" y="634"/>
              </a:moveTo>
              <a:lnTo>
                <a:pt x="4" y="560"/>
              </a:lnTo>
              <a:lnTo>
                <a:pt x="17" y="489"/>
              </a:lnTo>
              <a:lnTo>
                <a:pt x="37" y="420"/>
              </a:lnTo>
              <a:lnTo>
                <a:pt x="65" y="355"/>
              </a:lnTo>
              <a:lnTo>
                <a:pt x="99" y="294"/>
              </a:lnTo>
              <a:lnTo>
                <a:pt x="139" y="237"/>
              </a:lnTo>
              <a:lnTo>
                <a:pt x="186" y="186"/>
              </a:lnTo>
              <a:lnTo>
                <a:pt x="238" y="139"/>
              </a:lnTo>
              <a:lnTo>
                <a:pt x="294" y="98"/>
              </a:lnTo>
              <a:lnTo>
                <a:pt x="356" y="64"/>
              </a:lnTo>
              <a:lnTo>
                <a:pt x="421" y="37"/>
              </a:lnTo>
              <a:lnTo>
                <a:pt x="489" y="16"/>
              </a:lnTo>
              <a:lnTo>
                <a:pt x="561" y="4"/>
              </a:lnTo>
              <a:lnTo>
                <a:pt x="635" y="0"/>
              </a:lnTo>
              <a:lnTo>
                <a:pt x="9187" y="0"/>
              </a:lnTo>
              <a:lnTo>
                <a:pt x="9261" y="4"/>
              </a:lnTo>
              <a:lnTo>
                <a:pt x="9333" y="16"/>
              </a:lnTo>
              <a:lnTo>
                <a:pt x="9401" y="37"/>
              </a:lnTo>
              <a:lnTo>
                <a:pt x="9466" y="64"/>
              </a:lnTo>
              <a:lnTo>
                <a:pt x="9528" y="98"/>
              </a:lnTo>
              <a:lnTo>
                <a:pt x="9584" y="139"/>
              </a:lnTo>
              <a:lnTo>
                <a:pt x="9636" y="186"/>
              </a:lnTo>
              <a:lnTo>
                <a:pt x="9683" y="237"/>
              </a:lnTo>
              <a:lnTo>
                <a:pt x="9723" y="294"/>
              </a:lnTo>
              <a:lnTo>
                <a:pt x="9757" y="355"/>
              </a:lnTo>
              <a:lnTo>
                <a:pt x="9785" y="420"/>
              </a:lnTo>
              <a:lnTo>
                <a:pt x="9805" y="489"/>
              </a:lnTo>
              <a:lnTo>
                <a:pt x="9818" y="560"/>
              </a:lnTo>
              <a:lnTo>
                <a:pt x="9822" y="634"/>
              </a:lnTo>
              <a:lnTo>
                <a:pt x="9822" y="3173"/>
              </a:lnTo>
              <a:lnTo>
                <a:pt x="9818" y="3247"/>
              </a:lnTo>
              <a:lnTo>
                <a:pt x="9805" y="3318"/>
              </a:lnTo>
              <a:lnTo>
                <a:pt x="9785" y="3387"/>
              </a:lnTo>
              <a:lnTo>
                <a:pt x="9757" y="3452"/>
              </a:lnTo>
              <a:lnTo>
                <a:pt x="9723" y="3513"/>
              </a:lnTo>
              <a:lnTo>
                <a:pt x="9683" y="3570"/>
              </a:lnTo>
              <a:lnTo>
                <a:pt x="9636" y="3622"/>
              </a:lnTo>
              <a:lnTo>
                <a:pt x="9584" y="3668"/>
              </a:lnTo>
              <a:lnTo>
                <a:pt x="9528" y="3709"/>
              </a:lnTo>
              <a:lnTo>
                <a:pt x="9466" y="3743"/>
              </a:lnTo>
              <a:lnTo>
                <a:pt x="9401" y="3771"/>
              </a:lnTo>
              <a:lnTo>
                <a:pt x="9333" y="3791"/>
              </a:lnTo>
              <a:lnTo>
                <a:pt x="9261" y="3803"/>
              </a:lnTo>
              <a:lnTo>
                <a:pt x="9187" y="3808"/>
              </a:lnTo>
              <a:lnTo>
                <a:pt x="635" y="3808"/>
              </a:lnTo>
              <a:lnTo>
                <a:pt x="561" y="3803"/>
              </a:lnTo>
              <a:lnTo>
                <a:pt x="489" y="3791"/>
              </a:lnTo>
              <a:lnTo>
                <a:pt x="421" y="3771"/>
              </a:lnTo>
              <a:lnTo>
                <a:pt x="356" y="3743"/>
              </a:lnTo>
              <a:lnTo>
                <a:pt x="294" y="3709"/>
              </a:lnTo>
              <a:lnTo>
                <a:pt x="238" y="3668"/>
              </a:lnTo>
              <a:lnTo>
                <a:pt x="186" y="3622"/>
              </a:lnTo>
              <a:lnTo>
                <a:pt x="139" y="3570"/>
              </a:lnTo>
              <a:lnTo>
                <a:pt x="99" y="3513"/>
              </a:lnTo>
              <a:lnTo>
                <a:pt x="65" y="3452"/>
              </a:lnTo>
              <a:lnTo>
                <a:pt x="37" y="3387"/>
              </a:lnTo>
              <a:lnTo>
                <a:pt x="17" y="3318"/>
              </a:lnTo>
              <a:lnTo>
                <a:pt x="4" y="3247"/>
              </a:lnTo>
              <a:lnTo>
                <a:pt x="0" y="3173"/>
              </a:lnTo>
              <a:lnTo>
                <a:pt x="0" y="634"/>
              </a:lnTo>
              <a:close/>
            </a:path>
          </a:pathLst>
        </a:custGeom>
        <a:noFill/>
        <a:ln w="12700">
          <a:solidFill>
            <a:srgbClr val="EC7C30"/>
          </a:solidFill>
          <a:prstDash val="solid"/>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2790825</xdr:colOff>
      <xdr:row>38</xdr:row>
      <xdr:rowOff>57150</xdr:rowOff>
    </xdr:from>
    <xdr:to>
      <xdr:col>4</xdr:col>
      <xdr:colOff>141170</xdr:colOff>
      <xdr:row>40</xdr:row>
      <xdr:rowOff>49083</xdr:rowOff>
    </xdr:to>
    <xdr:sp macro="" textlink="">
      <xdr:nvSpPr>
        <xdr:cNvPr id="4" name="docshape6">
          <a:extLst>
            <a:ext uri="{FF2B5EF4-FFF2-40B4-BE49-F238E27FC236}">
              <a16:creationId xmlns:a16="http://schemas.microsoft.com/office/drawing/2014/main" id="{107A959F-CCDC-4730-BC7A-77E92F4E2F0A}"/>
            </a:ext>
          </a:extLst>
        </xdr:cNvPr>
        <xdr:cNvSpPr>
          <a:spLocks/>
        </xdr:cNvSpPr>
      </xdr:nvSpPr>
      <xdr:spPr bwMode="auto">
        <a:xfrm>
          <a:off x="3676650" y="7429500"/>
          <a:ext cx="1712795" cy="372933"/>
        </a:xfrm>
        <a:custGeom>
          <a:avLst/>
          <a:gdLst>
            <a:gd name="T0" fmla="+- 0 7489 5002"/>
            <a:gd name="T1" fmla="*/ T0 w 2964"/>
            <a:gd name="T2" fmla="+- 0 9655 9655"/>
            <a:gd name="T3" fmla="*/ 9655 h 662"/>
            <a:gd name="T4" fmla="+- 0 5479 5002"/>
            <a:gd name="T5" fmla="*/ T4 w 2964"/>
            <a:gd name="T6" fmla="+- 0 9655 9655"/>
            <a:gd name="T7" fmla="*/ 9655 h 662"/>
            <a:gd name="T8" fmla="+- 0 5393 5002"/>
            <a:gd name="T9" fmla="*/ T8 w 2964"/>
            <a:gd name="T10" fmla="+- 0 9660 9655"/>
            <a:gd name="T11" fmla="*/ 9660 h 662"/>
            <a:gd name="T12" fmla="+- 0 5312 5002"/>
            <a:gd name="T13" fmla="*/ T12 w 2964"/>
            <a:gd name="T14" fmla="+- 0 9675 9655"/>
            <a:gd name="T15" fmla="*/ 9675 h 662"/>
            <a:gd name="T16" fmla="+- 0 5238 5002"/>
            <a:gd name="T17" fmla="*/ T16 w 2964"/>
            <a:gd name="T18" fmla="+- 0 9700 9655"/>
            <a:gd name="T19" fmla="*/ 9700 h 662"/>
            <a:gd name="T20" fmla="+- 0 5172 5002"/>
            <a:gd name="T21" fmla="*/ T20 w 2964"/>
            <a:gd name="T22" fmla="+- 0 9732 9655"/>
            <a:gd name="T23" fmla="*/ 9732 h 662"/>
            <a:gd name="T24" fmla="+- 0 5114 5002"/>
            <a:gd name="T25" fmla="*/ T24 w 2964"/>
            <a:gd name="T26" fmla="+- 0 9772 9655"/>
            <a:gd name="T27" fmla="*/ 9772 h 662"/>
            <a:gd name="T28" fmla="+- 0 5067 5002"/>
            <a:gd name="T29" fmla="*/ T28 w 2964"/>
            <a:gd name="T30" fmla="+- 0 9818 9655"/>
            <a:gd name="T31" fmla="*/ 9818 h 662"/>
            <a:gd name="T32" fmla="+- 0 5032 5002"/>
            <a:gd name="T33" fmla="*/ T32 w 2964"/>
            <a:gd name="T34" fmla="+- 0 9870 9655"/>
            <a:gd name="T35" fmla="*/ 9870 h 662"/>
            <a:gd name="T36" fmla="+- 0 5010 5002"/>
            <a:gd name="T37" fmla="*/ T36 w 2964"/>
            <a:gd name="T38" fmla="+- 0 9926 9655"/>
            <a:gd name="T39" fmla="*/ 9926 h 662"/>
            <a:gd name="T40" fmla="+- 0 5002 5002"/>
            <a:gd name="T41" fmla="*/ T40 w 2964"/>
            <a:gd name="T42" fmla="+- 0 9985 9655"/>
            <a:gd name="T43" fmla="*/ 9985 h 662"/>
            <a:gd name="T44" fmla="+- 0 5010 5002"/>
            <a:gd name="T45" fmla="*/ T44 w 2964"/>
            <a:gd name="T46" fmla="+- 0 10045 9655"/>
            <a:gd name="T47" fmla="*/ 10045 h 662"/>
            <a:gd name="T48" fmla="+- 0 5032 5002"/>
            <a:gd name="T49" fmla="*/ T48 w 2964"/>
            <a:gd name="T50" fmla="+- 0 10101 9655"/>
            <a:gd name="T51" fmla="*/ 10101 h 662"/>
            <a:gd name="T52" fmla="+- 0 5067 5002"/>
            <a:gd name="T53" fmla="*/ T52 w 2964"/>
            <a:gd name="T54" fmla="+- 0 10152 9655"/>
            <a:gd name="T55" fmla="*/ 10152 h 662"/>
            <a:gd name="T56" fmla="+- 0 5114 5002"/>
            <a:gd name="T57" fmla="*/ T56 w 2964"/>
            <a:gd name="T58" fmla="+- 0 10199 9655"/>
            <a:gd name="T59" fmla="*/ 10199 h 662"/>
            <a:gd name="T60" fmla="+- 0 5172 5002"/>
            <a:gd name="T61" fmla="*/ T60 w 2964"/>
            <a:gd name="T62" fmla="+- 0 10239 9655"/>
            <a:gd name="T63" fmla="*/ 10239 h 662"/>
            <a:gd name="T64" fmla="+- 0 5238 5002"/>
            <a:gd name="T65" fmla="*/ T64 w 2964"/>
            <a:gd name="T66" fmla="+- 0 10271 9655"/>
            <a:gd name="T67" fmla="*/ 10271 h 662"/>
            <a:gd name="T68" fmla="+- 0 5312 5002"/>
            <a:gd name="T69" fmla="*/ T68 w 2964"/>
            <a:gd name="T70" fmla="+- 0 10296 9655"/>
            <a:gd name="T71" fmla="*/ 10296 h 662"/>
            <a:gd name="T72" fmla="+- 0 5393 5002"/>
            <a:gd name="T73" fmla="*/ T72 w 2964"/>
            <a:gd name="T74" fmla="+- 0 10311 9655"/>
            <a:gd name="T75" fmla="*/ 10311 h 662"/>
            <a:gd name="T76" fmla="+- 0 5479 5002"/>
            <a:gd name="T77" fmla="*/ T76 w 2964"/>
            <a:gd name="T78" fmla="+- 0 10316 9655"/>
            <a:gd name="T79" fmla="*/ 10316 h 662"/>
            <a:gd name="T80" fmla="+- 0 7489 5002"/>
            <a:gd name="T81" fmla="*/ T80 w 2964"/>
            <a:gd name="T82" fmla="+- 0 10316 9655"/>
            <a:gd name="T83" fmla="*/ 10316 h 662"/>
            <a:gd name="T84" fmla="+- 0 7575 5002"/>
            <a:gd name="T85" fmla="*/ T84 w 2964"/>
            <a:gd name="T86" fmla="+- 0 10311 9655"/>
            <a:gd name="T87" fmla="*/ 10311 h 662"/>
            <a:gd name="T88" fmla="+- 0 7655 5002"/>
            <a:gd name="T89" fmla="*/ T88 w 2964"/>
            <a:gd name="T90" fmla="+- 0 10296 9655"/>
            <a:gd name="T91" fmla="*/ 10296 h 662"/>
            <a:gd name="T92" fmla="+- 0 7730 5002"/>
            <a:gd name="T93" fmla="*/ T92 w 2964"/>
            <a:gd name="T94" fmla="+- 0 10271 9655"/>
            <a:gd name="T95" fmla="*/ 10271 h 662"/>
            <a:gd name="T96" fmla="+- 0 7796 5002"/>
            <a:gd name="T97" fmla="*/ T96 w 2964"/>
            <a:gd name="T98" fmla="+- 0 10239 9655"/>
            <a:gd name="T99" fmla="*/ 10239 h 662"/>
            <a:gd name="T100" fmla="+- 0 7854 5002"/>
            <a:gd name="T101" fmla="*/ T100 w 2964"/>
            <a:gd name="T102" fmla="+- 0 10199 9655"/>
            <a:gd name="T103" fmla="*/ 10199 h 662"/>
            <a:gd name="T104" fmla="+- 0 7901 5002"/>
            <a:gd name="T105" fmla="*/ T104 w 2964"/>
            <a:gd name="T106" fmla="+- 0 10152 9655"/>
            <a:gd name="T107" fmla="*/ 10152 h 662"/>
            <a:gd name="T108" fmla="+- 0 7936 5002"/>
            <a:gd name="T109" fmla="*/ T108 w 2964"/>
            <a:gd name="T110" fmla="+- 0 10101 9655"/>
            <a:gd name="T111" fmla="*/ 10101 h 662"/>
            <a:gd name="T112" fmla="+- 0 7958 5002"/>
            <a:gd name="T113" fmla="*/ T112 w 2964"/>
            <a:gd name="T114" fmla="+- 0 10045 9655"/>
            <a:gd name="T115" fmla="*/ 10045 h 662"/>
            <a:gd name="T116" fmla="+- 0 7966 5002"/>
            <a:gd name="T117" fmla="*/ T116 w 2964"/>
            <a:gd name="T118" fmla="+- 0 9985 9655"/>
            <a:gd name="T119" fmla="*/ 9985 h 662"/>
            <a:gd name="T120" fmla="+- 0 7958 5002"/>
            <a:gd name="T121" fmla="*/ T120 w 2964"/>
            <a:gd name="T122" fmla="+- 0 9926 9655"/>
            <a:gd name="T123" fmla="*/ 9926 h 662"/>
            <a:gd name="T124" fmla="+- 0 7936 5002"/>
            <a:gd name="T125" fmla="*/ T124 w 2964"/>
            <a:gd name="T126" fmla="+- 0 9870 9655"/>
            <a:gd name="T127" fmla="*/ 9870 h 662"/>
            <a:gd name="T128" fmla="+- 0 7901 5002"/>
            <a:gd name="T129" fmla="*/ T128 w 2964"/>
            <a:gd name="T130" fmla="+- 0 9818 9655"/>
            <a:gd name="T131" fmla="*/ 9818 h 662"/>
            <a:gd name="T132" fmla="+- 0 7854 5002"/>
            <a:gd name="T133" fmla="*/ T132 w 2964"/>
            <a:gd name="T134" fmla="+- 0 9772 9655"/>
            <a:gd name="T135" fmla="*/ 9772 h 662"/>
            <a:gd name="T136" fmla="+- 0 7796 5002"/>
            <a:gd name="T137" fmla="*/ T136 w 2964"/>
            <a:gd name="T138" fmla="+- 0 9732 9655"/>
            <a:gd name="T139" fmla="*/ 9732 h 662"/>
            <a:gd name="T140" fmla="+- 0 7730 5002"/>
            <a:gd name="T141" fmla="*/ T140 w 2964"/>
            <a:gd name="T142" fmla="+- 0 9700 9655"/>
            <a:gd name="T143" fmla="*/ 9700 h 662"/>
            <a:gd name="T144" fmla="+- 0 7655 5002"/>
            <a:gd name="T145" fmla="*/ T144 w 2964"/>
            <a:gd name="T146" fmla="+- 0 9675 9655"/>
            <a:gd name="T147" fmla="*/ 9675 h 662"/>
            <a:gd name="T148" fmla="+- 0 7575 5002"/>
            <a:gd name="T149" fmla="*/ T148 w 2964"/>
            <a:gd name="T150" fmla="+- 0 9660 9655"/>
            <a:gd name="T151" fmla="*/ 9660 h 662"/>
            <a:gd name="T152" fmla="+- 0 7489 5002"/>
            <a:gd name="T153" fmla="*/ T152 w 2964"/>
            <a:gd name="T154" fmla="+- 0 9655 9655"/>
            <a:gd name="T155" fmla="*/ 9655 h 66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Lst>
          <a:rect l="0" t="0" r="r" b="b"/>
          <a:pathLst>
            <a:path w="2964" h="662">
              <a:moveTo>
                <a:pt x="2487" y="0"/>
              </a:moveTo>
              <a:lnTo>
                <a:pt x="477" y="0"/>
              </a:lnTo>
              <a:lnTo>
                <a:pt x="391" y="5"/>
              </a:lnTo>
              <a:lnTo>
                <a:pt x="310" y="20"/>
              </a:lnTo>
              <a:lnTo>
                <a:pt x="236" y="45"/>
              </a:lnTo>
              <a:lnTo>
                <a:pt x="170" y="77"/>
              </a:lnTo>
              <a:lnTo>
                <a:pt x="112" y="117"/>
              </a:lnTo>
              <a:lnTo>
                <a:pt x="65" y="163"/>
              </a:lnTo>
              <a:lnTo>
                <a:pt x="30" y="215"/>
              </a:lnTo>
              <a:lnTo>
                <a:pt x="8" y="271"/>
              </a:lnTo>
              <a:lnTo>
                <a:pt x="0" y="330"/>
              </a:lnTo>
              <a:lnTo>
                <a:pt x="8" y="390"/>
              </a:lnTo>
              <a:lnTo>
                <a:pt x="30" y="446"/>
              </a:lnTo>
              <a:lnTo>
                <a:pt x="65" y="497"/>
              </a:lnTo>
              <a:lnTo>
                <a:pt x="112" y="544"/>
              </a:lnTo>
              <a:lnTo>
                <a:pt x="170" y="584"/>
              </a:lnTo>
              <a:lnTo>
                <a:pt x="236" y="616"/>
              </a:lnTo>
              <a:lnTo>
                <a:pt x="310" y="641"/>
              </a:lnTo>
              <a:lnTo>
                <a:pt x="391" y="656"/>
              </a:lnTo>
              <a:lnTo>
                <a:pt x="477" y="661"/>
              </a:lnTo>
              <a:lnTo>
                <a:pt x="2487" y="661"/>
              </a:lnTo>
              <a:lnTo>
                <a:pt x="2573" y="656"/>
              </a:lnTo>
              <a:lnTo>
                <a:pt x="2653" y="641"/>
              </a:lnTo>
              <a:lnTo>
                <a:pt x="2728" y="616"/>
              </a:lnTo>
              <a:lnTo>
                <a:pt x="2794" y="584"/>
              </a:lnTo>
              <a:lnTo>
                <a:pt x="2852" y="544"/>
              </a:lnTo>
              <a:lnTo>
                <a:pt x="2899" y="497"/>
              </a:lnTo>
              <a:lnTo>
                <a:pt x="2934" y="446"/>
              </a:lnTo>
              <a:lnTo>
                <a:pt x="2956" y="390"/>
              </a:lnTo>
              <a:lnTo>
                <a:pt x="2964" y="330"/>
              </a:lnTo>
              <a:lnTo>
                <a:pt x="2956" y="271"/>
              </a:lnTo>
              <a:lnTo>
                <a:pt x="2934" y="215"/>
              </a:lnTo>
              <a:lnTo>
                <a:pt x="2899" y="163"/>
              </a:lnTo>
              <a:lnTo>
                <a:pt x="2852" y="117"/>
              </a:lnTo>
              <a:lnTo>
                <a:pt x="2794" y="77"/>
              </a:lnTo>
              <a:lnTo>
                <a:pt x="2728" y="45"/>
              </a:lnTo>
              <a:lnTo>
                <a:pt x="2653" y="20"/>
              </a:lnTo>
              <a:lnTo>
                <a:pt x="2573" y="5"/>
              </a:lnTo>
              <a:lnTo>
                <a:pt x="2487" y="0"/>
              </a:lnTo>
              <a:close/>
            </a:path>
          </a:pathLst>
        </a:custGeom>
        <a:solidFill>
          <a:srgbClr val="EC7C3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2905126</xdr:colOff>
      <xdr:row>38</xdr:row>
      <xdr:rowOff>104776</xdr:rowOff>
    </xdr:from>
    <xdr:to>
      <xdr:col>4</xdr:col>
      <xdr:colOff>9526</xdr:colOff>
      <xdr:row>39</xdr:row>
      <xdr:rowOff>161926</xdr:rowOff>
    </xdr:to>
    <xdr:sp macro="" textlink="">
      <xdr:nvSpPr>
        <xdr:cNvPr id="5" name="TextBox 4">
          <a:extLst>
            <a:ext uri="{FF2B5EF4-FFF2-40B4-BE49-F238E27FC236}">
              <a16:creationId xmlns:a16="http://schemas.microsoft.com/office/drawing/2014/main" id="{C7E2E017-87AE-4C9E-BA27-7E4645E3A32B}"/>
            </a:ext>
          </a:extLst>
        </xdr:cNvPr>
        <xdr:cNvSpPr txBox="1"/>
      </xdr:nvSpPr>
      <xdr:spPr>
        <a:xfrm>
          <a:off x="3790951" y="7477126"/>
          <a:ext cx="14668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200" b="1">
              <a:solidFill>
                <a:schemeClr val="bg1"/>
              </a:solidFill>
            </a:rPr>
            <a:t>PAYMENT</a:t>
          </a:r>
          <a:r>
            <a:rPr lang="en-PH" sz="1100" b="1">
              <a:solidFill>
                <a:schemeClr val="bg1"/>
              </a:solidFill>
            </a:rPr>
            <a:t> METHODS</a:t>
          </a:r>
        </a:p>
      </xdr:txBody>
    </xdr:sp>
    <xdr:clientData/>
  </xdr:twoCellAnchor>
  <xdr:twoCellAnchor editAs="oneCell">
    <xdr:from>
      <xdr:col>1</xdr:col>
      <xdr:colOff>95250</xdr:colOff>
      <xdr:row>59</xdr:row>
      <xdr:rowOff>1</xdr:rowOff>
    </xdr:from>
    <xdr:to>
      <xdr:col>2</xdr:col>
      <xdr:colOff>1400175</xdr:colOff>
      <xdr:row>65</xdr:row>
      <xdr:rowOff>89907</xdr:rowOff>
    </xdr:to>
    <xdr:pic>
      <xdr:nvPicPr>
        <xdr:cNvPr id="6" name="Picture 5">
          <a:extLst>
            <a:ext uri="{FF2B5EF4-FFF2-40B4-BE49-F238E27FC236}">
              <a16:creationId xmlns:a16="http://schemas.microsoft.com/office/drawing/2014/main" id="{4C4F46A1-423A-4290-B2C7-49EF488D00E2}"/>
            </a:ext>
          </a:extLst>
        </xdr:cNvPr>
        <xdr:cNvPicPr>
          <a:picLocks noChangeAspect="1"/>
        </xdr:cNvPicPr>
      </xdr:nvPicPr>
      <xdr:blipFill>
        <a:blip xmlns:r="http://schemas.openxmlformats.org/officeDocument/2006/relationships" r:embed="rId2"/>
        <a:stretch>
          <a:fillRect/>
        </a:stretch>
      </xdr:blipFill>
      <xdr:spPr>
        <a:xfrm>
          <a:off x="704850" y="10648951"/>
          <a:ext cx="1581150" cy="1004306"/>
        </a:xfrm>
        <a:prstGeom prst="rect">
          <a:avLst/>
        </a:prstGeom>
      </xdr:spPr>
    </xdr:pic>
    <xdr:clientData/>
  </xdr:twoCellAnchor>
  <xdr:twoCellAnchor>
    <xdr:from>
      <xdr:col>2</xdr:col>
      <xdr:colOff>0</xdr:colOff>
      <xdr:row>65</xdr:row>
      <xdr:rowOff>66676</xdr:rowOff>
    </xdr:from>
    <xdr:to>
      <xdr:col>2</xdr:col>
      <xdr:colOff>3448051</xdr:colOff>
      <xdr:row>75</xdr:row>
      <xdr:rowOff>114300</xdr:rowOff>
    </xdr:to>
    <xdr:sp macro="" textlink="">
      <xdr:nvSpPr>
        <xdr:cNvPr id="7" name="TextBox 6">
          <a:extLst>
            <a:ext uri="{FF2B5EF4-FFF2-40B4-BE49-F238E27FC236}">
              <a16:creationId xmlns:a16="http://schemas.microsoft.com/office/drawing/2014/main" id="{ADEC593F-BE0E-433A-A0DB-A5917CF56120}"/>
            </a:ext>
          </a:extLst>
        </xdr:cNvPr>
        <xdr:cNvSpPr txBox="1"/>
      </xdr:nvSpPr>
      <xdr:spPr>
        <a:xfrm>
          <a:off x="885825" y="11630026"/>
          <a:ext cx="3448051" cy="16097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a:endParaRPr lang="en-PH" sz="1100">
            <a:solidFill>
              <a:schemeClr val="dk1"/>
            </a:solidFill>
            <a:effectLst/>
            <a:latin typeface="+mn-lt"/>
            <a:ea typeface="+mn-ea"/>
            <a:cs typeface="+mn-cs"/>
          </a:endParaRPr>
        </a:p>
        <a:p>
          <a:pPr fontAlgn="base"/>
          <a:r>
            <a:rPr lang="en-PH" sz="1100" b="1">
              <a:solidFill>
                <a:schemeClr val="dk1"/>
              </a:solidFill>
              <a:effectLst/>
              <a:latin typeface="+mn-lt"/>
              <a:ea typeface="+mn-ea"/>
              <a:cs typeface="+mn-cs"/>
            </a:rPr>
            <a:t> </a:t>
          </a:r>
          <a:endParaRPr lang="en-PH" sz="1100">
            <a:solidFill>
              <a:schemeClr val="dk1"/>
            </a:solidFill>
            <a:effectLst/>
            <a:latin typeface="+mn-lt"/>
            <a:ea typeface="+mn-ea"/>
            <a:cs typeface="+mn-cs"/>
          </a:endParaRPr>
        </a:p>
        <a:p>
          <a:pPr fontAlgn="base"/>
          <a:endParaRPr lang="en-PH" sz="1100">
            <a:solidFill>
              <a:schemeClr val="dk1"/>
            </a:solidFill>
            <a:effectLst/>
            <a:latin typeface="+mn-lt"/>
            <a:ea typeface="+mn-ea"/>
            <a:cs typeface="+mn-cs"/>
          </a:endParaRPr>
        </a:p>
        <a:p>
          <a:pPr fontAlgn="base"/>
          <a:r>
            <a:rPr lang="en-PH" sz="1000" b="1">
              <a:solidFill>
                <a:schemeClr val="dk1"/>
              </a:solidFill>
              <a:effectLst/>
              <a:latin typeface="+mn-lt"/>
              <a:ea typeface="+mn-ea"/>
              <a:cs typeface="+mn-cs"/>
            </a:rPr>
            <a:t>W:</a:t>
          </a:r>
          <a:r>
            <a:rPr lang="en-PH" sz="1000">
              <a:solidFill>
                <a:schemeClr val="dk1"/>
              </a:solidFill>
              <a:effectLst/>
              <a:latin typeface="+mn-lt"/>
              <a:ea typeface="+mn-ea"/>
              <a:cs typeface="+mn-cs"/>
            </a:rPr>
            <a:t> </a:t>
          </a:r>
          <a:r>
            <a:rPr lang="en-PH" sz="1000" u="sng">
              <a:solidFill>
                <a:schemeClr val="dk1"/>
              </a:solidFill>
              <a:effectLst/>
              <a:latin typeface="+mn-lt"/>
              <a:ea typeface="+mn-ea"/>
              <a:cs typeface="+mn-cs"/>
            </a:rPr>
            <a:t>www</a:t>
          </a:r>
          <a:r>
            <a:rPr lang="en-PH" sz="1000">
              <a:solidFill>
                <a:schemeClr val="dk1"/>
              </a:solidFill>
              <a:effectLst/>
              <a:latin typeface="+mn-lt"/>
              <a:ea typeface="+mn-ea"/>
              <a:cs typeface="+mn-cs"/>
            </a:rPr>
            <a:t>.</a:t>
          </a:r>
          <a:r>
            <a:rPr lang="en-PH" sz="1000" u="sng">
              <a:solidFill>
                <a:schemeClr val="dk1"/>
              </a:solidFill>
              <a:effectLst/>
              <a:latin typeface="+mn-lt"/>
              <a:ea typeface="+mn-ea"/>
              <a:cs typeface="+mn-cs"/>
              <a:hlinkClick xmlns:r="http://schemas.openxmlformats.org/officeDocument/2006/relationships" r:id=""/>
            </a:rPr>
            <a:t>icare.com.ph</a:t>
          </a:r>
          <a:endParaRPr lang="en-PH" sz="1000">
            <a:solidFill>
              <a:schemeClr val="dk1"/>
            </a:solidFill>
            <a:effectLst/>
            <a:latin typeface="+mn-lt"/>
            <a:ea typeface="+mn-ea"/>
            <a:cs typeface="+mn-cs"/>
          </a:endParaRPr>
        </a:p>
        <a:p>
          <a:pPr fontAlgn="base"/>
          <a:r>
            <a:rPr lang="en-PH" sz="1000" b="1">
              <a:solidFill>
                <a:schemeClr val="dk1"/>
              </a:solidFill>
              <a:effectLst/>
              <a:latin typeface="+mn-lt"/>
              <a:ea typeface="+mn-ea"/>
              <a:cs typeface="+mn-cs"/>
            </a:rPr>
            <a:t>E: </a:t>
          </a:r>
          <a:r>
            <a:rPr lang="en-PH" sz="1000" b="1" u="sng">
              <a:solidFill>
                <a:schemeClr val="dk1"/>
              </a:solidFill>
              <a:effectLst/>
              <a:latin typeface="+mn-lt"/>
              <a:ea typeface="+mn-ea"/>
              <a:cs typeface="+mn-cs"/>
              <a:hlinkClick xmlns:r="http://schemas.openxmlformats.org/officeDocument/2006/relationships" r:id=""/>
            </a:rPr>
            <a:t>raul@alcazar.com.ph</a:t>
          </a:r>
          <a:r>
            <a:rPr lang="en-PH" sz="1000">
              <a:solidFill>
                <a:schemeClr val="dk1"/>
              </a:solidFill>
              <a:effectLst/>
              <a:latin typeface="+mn-lt"/>
              <a:ea typeface="+mn-ea"/>
              <a:cs typeface="+mn-cs"/>
            </a:rPr>
            <a:t> </a:t>
          </a:r>
        </a:p>
        <a:p>
          <a:pPr fontAlgn="base"/>
          <a:r>
            <a:rPr lang="en-PH" sz="1000" b="1">
              <a:solidFill>
                <a:schemeClr val="dk1"/>
              </a:solidFill>
              <a:effectLst/>
              <a:latin typeface="+mn-lt"/>
              <a:ea typeface="+mn-ea"/>
              <a:cs typeface="+mn-cs"/>
            </a:rPr>
            <a:t>M:</a:t>
          </a:r>
          <a:r>
            <a:rPr lang="en-PH" sz="1000" b="0">
              <a:solidFill>
                <a:schemeClr val="dk1"/>
              </a:solidFill>
              <a:effectLst/>
              <a:latin typeface="+mn-lt"/>
              <a:ea typeface="+mn-ea"/>
              <a:cs typeface="+mn-cs"/>
            </a:rPr>
            <a:t> (0917)8192590 (02)84634771</a:t>
          </a:r>
        </a:p>
        <a:p>
          <a:pPr fontAlgn="base"/>
          <a:r>
            <a:rPr lang="en-PH" sz="1000" b="1">
              <a:solidFill>
                <a:schemeClr val="dk1"/>
              </a:solidFill>
              <a:effectLst/>
              <a:latin typeface="+mn-lt"/>
              <a:ea typeface="+mn-ea"/>
              <a:cs typeface="+mn-cs"/>
            </a:rPr>
            <a:t>A:  </a:t>
          </a:r>
          <a:r>
            <a:rPr lang="en-PH" sz="1000">
              <a:solidFill>
                <a:schemeClr val="dk1"/>
              </a:solidFill>
              <a:effectLst/>
              <a:latin typeface="+mn-lt"/>
              <a:ea typeface="+mn-ea"/>
              <a:cs typeface="+mn-cs"/>
            </a:rPr>
            <a:t>2/F iCare Bldg., 167 Dela Rosa cor. Legazpi Streets, </a:t>
          </a:r>
        </a:p>
        <a:p>
          <a:pPr fontAlgn="base"/>
          <a:r>
            <a:rPr lang="en-PH" sz="1000">
              <a:solidFill>
                <a:schemeClr val="dk1"/>
              </a:solidFill>
              <a:effectLst/>
              <a:latin typeface="+mn-lt"/>
              <a:ea typeface="+mn-ea"/>
              <a:cs typeface="+mn-cs"/>
            </a:rPr>
            <a:t>Legazpi Village, Makati City, Metro Manila, Philippines</a:t>
          </a:r>
        </a:p>
        <a:p>
          <a:r>
            <a:rPr lang="en-PH" sz="1100">
              <a:solidFill>
                <a:schemeClr val="dk1"/>
              </a:solidFill>
              <a:effectLst/>
              <a:latin typeface="+mn-lt"/>
              <a:ea typeface="+mn-ea"/>
              <a:cs typeface="+mn-cs"/>
            </a:rPr>
            <a:t> </a:t>
          </a:r>
        </a:p>
        <a:p>
          <a:endParaRPr lang="en-PH" sz="1100"/>
        </a:p>
      </xdr:txBody>
    </xdr:sp>
    <xdr:clientData/>
  </xdr:twoCellAnchor>
  <xdr:twoCellAnchor>
    <xdr:from>
      <xdr:col>2</xdr:col>
      <xdr:colOff>57150</xdr:colOff>
      <xdr:row>65</xdr:row>
      <xdr:rowOff>38100</xdr:rowOff>
    </xdr:from>
    <xdr:to>
      <xdr:col>2</xdr:col>
      <xdr:colOff>3086100</xdr:colOff>
      <xdr:row>68</xdr:row>
      <xdr:rowOff>95250</xdr:rowOff>
    </xdr:to>
    <xdr:pic>
      <xdr:nvPicPr>
        <xdr:cNvPr id="8" name="Picture 7" descr="A logo with orange and blue arrows&#10;&#10;Description automatically generated">
          <a:extLst>
            <a:ext uri="{FF2B5EF4-FFF2-40B4-BE49-F238E27FC236}">
              <a16:creationId xmlns:a16="http://schemas.microsoft.com/office/drawing/2014/main" id="{1C66D819-18B6-4D9B-90CC-A9D70A927B4A}"/>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942975" y="11601450"/>
          <a:ext cx="302895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238125</xdr:colOff>
      <xdr:row>0</xdr:row>
      <xdr:rowOff>161925</xdr:rowOff>
    </xdr:from>
    <xdr:to>
      <xdr:col>7</xdr:col>
      <xdr:colOff>285284</xdr:colOff>
      <xdr:row>9</xdr:row>
      <xdr:rowOff>37889</xdr:rowOff>
    </xdr:to>
    <xdr:pic>
      <xdr:nvPicPr>
        <xdr:cNvPr id="2" name="Picture 1">
          <a:extLst>
            <a:ext uri="{FF2B5EF4-FFF2-40B4-BE49-F238E27FC236}">
              <a16:creationId xmlns:a16="http://schemas.microsoft.com/office/drawing/2014/main" id="{2E152DE5-C775-48E6-8BC4-C890BA74BB45}"/>
            </a:ext>
          </a:extLst>
        </xdr:cNvPr>
        <xdr:cNvPicPr>
          <a:picLocks noChangeAspect="1"/>
        </xdr:cNvPicPr>
      </xdr:nvPicPr>
      <xdr:blipFill>
        <a:blip xmlns:r="http://schemas.openxmlformats.org/officeDocument/2006/relationships" r:embed="rId1"/>
        <a:stretch>
          <a:fillRect/>
        </a:stretch>
      </xdr:blipFill>
      <xdr:spPr>
        <a:xfrm>
          <a:off x="4638675" y="161925"/>
          <a:ext cx="3723809" cy="1685714"/>
        </a:xfrm>
        <a:prstGeom prst="rect">
          <a:avLst/>
        </a:prstGeom>
      </xdr:spPr>
    </xdr:pic>
    <xdr:clientData/>
  </xdr:twoCellAnchor>
  <xdr:twoCellAnchor>
    <xdr:from>
      <xdr:col>2</xdr:col>
      <xdr:colOff>20178</xdr:colOff>
      <xdr:row>39</xdr:row>
      <xdr:rowOff>52388</xdr:rowOff>
    </xdr:from>
    <xdr:to>
      <xdr:col>6</xdr:col>
      <xdr:colOff>1028700</xdr:colOff>
      <xdr:row>55</xdr:row>
      <xdr:rowOff>142876</xdr:rowOff>
    </xdr:to>
    <xdr:sp macro="" textlink="">
      <xdr:nvSpPr>
        <xdr:cNvPr id="3" name="docshape5">
          <a:extLst>
            <a:ext uri="{FF2B5EF4-FFF2-40B4-BE49-F238E27FC236}">
              <a16:creationId xmlns:a16="http://schemas.microsoft.com/office/drawing/2014/main" id="{79472E9C-FFB4-420E-A157-74D98112C8D7}"/>
            </a:ext>
          </a:extLst>
        </xdr:cNvPr>
        <xdr:cNvSpPr>
          <a:spLocks/>
        </xdr:cNvSpPr>
      </xdr:nvSpPr>
      <xdr:spPr bwMode="auto">
        <a:xfrm>
          <a:off x="906003" y="7996238"/>
          <a:ext cx="7152147" cy="2414588"/>
        </a:xfrm>
        <a:custGeom>
          <a:avLst/>
          <a:gdLst>
            <a:gd name="T0" fmla="+- 0 1418 1418"/>
            <a:gd name="T1" fmla="*/ T0 w 9822"/>
            <a:gd name="T2" fmla="+- 0 10528 9894"/>
            <a:gd name="T3" fmla="*/ 10528 h 3808"/>
            <a:gd name="T4" fmla="+- 0 1422 1418"/>
            <a:gd name="T5" fmla="*/ T4 w 9822"/>
            <a:gd name="T6" fmla="+- 0 10454 9894"/>
            <a:gd name="T7" fmla="*/ 10454 h 3808"/>
            <a:gd name="T8" fmla="+- 0 1435 1418"/>
            <a:gd name="T9" fmla="*/ T8 w 9822"/>
            <a:gd name="T10" fmla="+- 0 10383 9894"/>
            <a:gd name="T11" fmla="*/ 10383 h 3808"/>
            <a:gd name="T12" fmla="+- 0 1455 1418"/>
            <a:gd name="T13" fmla="*/ T12 w 9822"/>
            <a:gd name="T14" fmla="+- 0 10314 9894"/>
            <a:gd name="T15" fmla="*/ 10314 h 3808"/>
            <a:gd name="T16" fmla="+- 0 1483 1418"/>
            <a:gd name="T17" fmla="*/ T16 w 9822"/>
            <a:gd name="T18" fmla="+- 0 10249 9894"/>
            <a:gd name="T19" fmla="*/ 10249 h 3808"/>
            <a:gd name="T20" fmla="+- 0 1517 1418"/>
            <a:gd name="T21" fmla="*/ T20 w 9822"/>
            <a:gd name="T22" fmla="+- 0 10188 9894"/>
            <a:gd name="T23" fmla="*/ 10188 h 3808"/>
            <a:gd name="T24" fmla="+- 0 1557 1418"/>
            <a:gd name="T25" fmla="*/ T24 w 9822"/>
            <a:gd name="T26" fmla="+- 0 10131 9894"/>
            <a:gd name="T27" fmla="*/ 10131 h 3808"/>
            <a:gd name="T28" fmla="+- 0 1604 1418"/>
            <a:gd name="T29" fmla="*/ T28 w 9822"/>
            <a:gd name="T30" fmla="+- 0 10080 9894"/>
            <a:gd name="T31" fmla="*/ 10080 h 3808"/>
            <a:gd name="T32" fmla="+- 0 1656 1418"/>
            <a:gd name="T33" fmla="*/ T32 w 9822"/>
            <a:gd name="T34" fmla="+- 0 10033 9894"/>
            <a:gd name="T35" fmla="*/ 10033 h 3808"/>
            <a:gd name="T36" fmla="+- 0 1712 1418"/>
            <a:gd name="T37" fmla="*/ T36 w 9822"/>
            <a:gd name="T38" fmla="+- 0 9992 9894"/>
            <a:gd name="T39" fmla="*/ 9992 h 3808"/>
            <a:gd name="T40" fmla="+- 0 1774 1418"/>
            <a:gd name="T41" fmla="*/ T40 w 9822"/>
            <a:gd name="T42" fmla="+- 0 9958 9894"/>
            <a:gd name="T43" fmla="*/ 9958 h 3808"/>
            <a:gd name="T44" fmla="+- 0 1839 1418"/>
            <a:gd name="T45" fmla="*/ T44 w 9822"/>
            <a:gd name="T46" fmla="+- 0 9931 9894"/>
            <a:gd name="T47" fmla="*/ 9931 h 3808"/>
            <a:gd name="T48" fmla="+- 0 1907 1418"/>
            <a:gd name="T49" fmla="*/ T48 w 9822"/>
            <a:gd name="T50" fmla="+- 0 9910 9894"/>
            <a:gd name="T51" fmla="*/ 9910 h 3808"/>
            <a:gd name="T52" fmla="+- 0 1979 1418"/>
            <a:gd name="T53" fmla="*/ T52 w 9822"/>
            <a:gd name="T54" fmla="+- 0 9898 9894"/>
            <a:gd name="T55" fmla="*/ 9898 h 3808"/>
            <a:gd name="T56" fmla="+- 0 2053 1418"/>
            <a:gd name="T57" fmla="*/ T56 w 9822"/>
            <a:gd name="T58" fmla="+- 0 9894 9894"/>
            <a:gd name="T59" fmla="*/ 9894 h 3808"/>
            <a:gd name="T60" fmla="+- 0 10605 1418"/>
            <a:gd name="T61" fmla="*/ T60 w 9822"/>
            <a:gd name="T62" fmla="+- 0 9894 9894"/>
            <a:gd name="T63" fmla="*/ 9894 h 3808"/>
            <a:gd name="T64" fmla="+- 0 10679 1418"/>
            <a:gd name="T65" fmla="*/ T64 w 9822"/>
            <a:gd name="T66" fmla="+- 0 9898 9894"/>
            <a:gd name="T67" fmla="*/ 9898 h 3808"/>
            <a:gd name="T68" fmla="+- 0 10751 1418"/>
            <a:gd name="T69" fmla="*/ T68 w 9822"/>
            <a:gd name="T70" fmla="+- 0 9910 9894"/>
            <a:gd name="T71" fmla="*/ 9910 h 3808"/>
            <a:gd name="T72" fmla="+- 0 10819 1418"/>
            <a:gd name="T73" fmla="*/ T72 w 9822"/>
            <a:gd name="T74" fmla="+- 0 9931 9894"/>
            <a:gd name="T75" fmla="*/ 9931 h 3808"/>
            <a:gd name="T76" fmla="+- 0 10884 1418"/>
            <a:gd name="T77" fmla="*/ T76 w 9822"/>
            <a:gd name="T78" fmla="+- 0 9958 9894"/>
            <a:gd name="T79" fmla="*/ 9958 h 3808"/>
            <a:gd name="T80" fmla="+- 0 10946 1418"/>
            <a:gd name="T81" fmla="*/ T80 w 9822"/>
            <a:gd name="T82" fmla="+- 0 9992 9894"/>
            <a:gd name="T83" fmla="*/ 9992 h 3808"/>
            <a:gd name="T84" fmla="+- 0 11002 1418"/>
            <a:gd name="T85" fmla="*/ T84 w 9822"/>
            <a:gd name="T86" fmla="+- 0 10033 9894"/>
            <a:gd name="T87" fmla="*/ 10033 h 3808"/>
            <a:gd name="T88" fmla="+- 0 11054 1418"/>
            <a:gd name="T89" fmla="*/ T88 w 9822"/>
            <a:gd name="T90" fmla="+- 0 10080 9894"/>
            <a:gd name="T91" fmla="*/ 10080 h 3808"/>
            <a:gd name="T92" fmla="+- 0 11101 1418"/>
            <a:gd name="T93" fmla="*/ T92 w 9822"/>
            <a:gd name="T94" fmla="+- 0 10131 9894"/>
            <a:gd name="T95" fmla="*/ 10131 h 3808"/>
            <a:gd name="T96" fmla="+- 0 11141 1418"/>
            <a:gd name="T97" fmla="*/ T96 w 9822"/>
            <a:gd name="T98" fmla="+- 0 10188 9894"/>
            <a:gd name="T99" fmla="*/ 10188 h 3808"/>
            <a:gd name="T100" fmla="+- 0 11175 1418"/>
            <a:gd name="T101" fmla="*/ T100 w 9822"/>
            <a:gd name="T102" fmla="+- 0 10249 9894"/>
            <a:gd name="T103" fmla="*/ 10249 h 3808"/>
            <a:gd name="T104" fmla="+- 0 11203 1418"/>
            <a:gd name="T105" fmla="*/ T104 w 9822"/>
            <a:gd name="T106" fmla="+- 0 10314 9894"/>
            <a:gd name="T107" fmla="*/ 10314 h 3808"/>
            <a:gd name="T108" fmla="+- 0 11223 1418"/>
            <a:gd name="T109" fmla="*/ T108 w 9822"/>
            <a:gd name="T110" fmla="+- 0 10383 9894"/>
            <a:gd name="T111" fmla="*/ 10383 h 3808"/>
            <a:gd name="T112" fmla="+- 0 11236 1418"/>
            <a:gd name="T113" fmla="*/ T112 w 9822"/>
            <a:gd name="T114" fmla="+- 0 10454 9894"/>
            <a:gd name="T115" fmla="*/ 10454 h 3808"/>
            <a:gd name="T116" fmla="+- 0 11240 1418"/>
            <a:gd name="T117" fmla="*/ T116 w 9822"/>
            <a:gd name="T118" fmla="+- 0 10528 9894"/>
            <a:gd name="T119" fmla="*/ 10528 h 3808"/>
            <a:gd name="T120" fmla="+- 0 11240 1418"/>
            <a:gd name="T121" fmla="*/ T120 w 9822"/>
            <a:gd name="T122" fmla="+- 0 13067 9894"/>
            <a:gd name="T123" fmla="*/ 13067 h 3808"/>
            <a:gd name="T124" fmla="+- 0 11236 1418"/>
            <a:gd name="T125" fmla="*/ T124 w 9822"/>
            <a:gd name="T126" fmla="+- 0 13141 9894"/>
            <a:gd name="T127" fmla="*/ 13141 h 3808"/>
            <a:gd name="T128" fmla="+- 0 11223 1418"/>
            <a:gd name="T129" fmla="*/ T128 w 9822"/>
            <a:gd name="T130" fmla="+- 0 13212 9894"/>
            <a:gd name="T131" fmla="*/ 13212 h 3808"/>
            <a:gd name="T132" fmla="+- 0 11203 1418"/>
            <a:gd name="T133" fmla="*/ T132 w 9822"/>
            <a:gd name="T134" fmla="+- 0 13281 9894"/>
            <a:gd name="T135" fmla="*/ 13281 h 3808"/>
            <a:gd name="T136" fmla="+- 0 11175 1418"/>
            <a:gd name="T137" fmla="*/ T136 w 9822"/>
            <a:gd name="T138" fmla="+- 0 13346 9894"/>
            <a:gd name="T139" fmla="*/ 13346 h 3808"/>
            <a:gd name="T140" fmla="+- 0 11141 1418"/>
            <a:gd name="T141" fmla="*/ T140 w 9822"/>
            <a:gd name="T142" fmla="+- 0 13407 9894"/>
            <a:gd name="T143" fmla="*/ 13407 h 3808"/>
            <a:gd name="T144" fmla="+- 0 11101 1418"/>
            <a:gd name="T145" fmla="*/ T144 w 9822"/>
            <a:gd name="T146" fmla="+- 0 13464 9894"/>
            <a:gd name="T147" fmla="*/ 13464 h 3808"/>
            <a:gd name="T148" fmla="+- 0 11054 1418"/>
            <a:gd name="T149" fmla="*/ T148 w 9822"/>
            <a:gd name="T150" fmla="+- 0 13516 9894"/>
            <a:gd name="T151" fmla="*/ 13516 h 3808"/>
            <a:gd name="T152" fmla="+- 0 11002 1418"/>
            <a:gd name="T153" fmla="*/ T152 w 9822"/>
            <a:gd name="T154" fmla="+- 0 13562 9894"/>
            <a:gd name="T155" fmla="*/ 13562 h 3808"/>
            <a:gd name="T156" fmla="+- 0 10946 1418"/>
            <a:gd name="T157" fmla="*/ T156 w 9822"/>
            <a:gd name="T158" fmla="+- 0 13603 9894"/>
            <a:gd name="T159" fmla="*/ 13603 h 3808"/>
            <a:gd name="T160" fmla="+- 0 10884 1418"/>
            <a:gd name="T161" fmla="*/ T160 w 9822"/>
            <a:gd name="T162" fmla="+- 0 13637 9894"/>
            <a:gd name="T163" fmla="*/ 13637 h 3808"/>
            <a:gd name="T164" fmla="+- 0 10819 1418"/>
            <a:gd name="T165" fmla="*/ T164 w 9822"/>
            <a:gd name="T166" fmla="+- 0 13665 9894"/>
            <a:gd name="T167" fmla="*/ 13665 h 3808"/>
            <a:gd name="T168" fmla="+- 0 10751 1418"/>
            <a:gd name="T169" fmla="*/ T168 w 9822"/>
            <a:gd name="T170" fmla="+- 0 13685 9894"/>
            <a:gd name="T171" fmla="*/ 13685 h 3808"/>
            <a:gd name="T172" fmla="+- 0 10679 1418"/>
            <a:gd name="T173" fmla="*/ T172 w 9822"/>
            <a:gd name="T174" fmla="+- 0 13697 9894"/>
            <a:gd name="T175" fmla="*/ 13697 h 3808"/>
            <a:gd name="T176" fmla="+- 0 10605 1418"/>
            <a:gd name="T177" fmla="*/ T176 w 9822"/>
            <a:gd name="T178" fmla="+- 0 13702 9894"/>
            <a:gd name="T179" fmla="*/ 13702 h 3808"/>
            <a:gd name="T180" fmla="+- 0 2053 1418"/>
            <a:gd name="T181" fmla="*/ T180 w 9822"/>
            <a:gd name="T182" fmla="+- 0 13702 9894"/>
            <a:gd name="T183" fmla="*/ 13702 h 3808"/>
            <a:gd name="T184" fmla="+- 0 1979 1418"/>
            <a:gd name="T185" fmla="*/ T184 w 9822"/>
            <a:gd name="T186" fmla="+- 0 13697 9894"/>
            <a:gd name="T187" fmla="*/ 13697 h 3808"/>
            <a:gd name="T188" fmla="+- 0 1907 1418"/>
            <a:gd name="T189" fmla="*/ T188 w 9822"/>
            <a:gd name="T190" fmla="+- 0 13685 9894"/>
            <a:gd name="T191" fmla="*/ 13685 h 3808"/>
            <a:gd name="T192" fmla="+- 0 1839 1418"/>
            <a:gd name="T193" fmla="*/ T192 w 9822"/>
            <a:gd name="T194" fmla="+- 0 13665 9894"/>
            <a:gd name="T195" fmla="*/ 13665 h 3808"/>
            <a:gd name="T196" fmla="+- 0 1774 1418"/>
            <a:gd name="T197" fmla="*/ T196 w 9822"/>
            <a:gd name="T198" fmla="+- 0 13637 9894"/>
            <a:gd name="T199" fmla="*/ 13637 h 3808"/>
            <a:gd name="T200" fmla="+- 0 1712 1418"/>
            <a:gd name="T201" fmla="*/ T200 w 9822"/>
            <a:gd name="T202" fmla="+- 0 13603 9894"/>
            <a:gd name="T203" fmla="*/ 13603 h 3808"/>
            <a:gd name="T204" fmla="+- 0 1656 1418"/>
            <a:gd name="T205" fmla="*/ T204 w 9822"/>
            <a:gd name="T206" fmla="+- 0 13562 9894"/>
            <a:gd name="T207" fmla="*/ 13562 h 3808"/>
            <a:gd name="T208" fmla="+- 0 1604 1418"/>
            <a:gd name="T209" fmla="*/ T208 w 9822"/>
            <a:gd name="T210" fmla="+- 0 13516 9894"/>
            <a:gd name="T211" fmla="*/ 13516 h 3808"/>
            <a:gd name="T212" fmla="+- 0 1557 1418"/>
            <a:gd name="T213" fmla="*/ T212 w 9822"/>
            <a:gd name="T214" fmla="+- 0 13464 9894"/>
            <a:gd name="T215" fmla="*/ 13464 h 3808"/>
            <a:gd name="T216" fmla="+- 0 1517 1418"/>
            <a:gd name="T217" fmla="*/ T216 w 9822"/>
            <a:gd name="T218" fmla="+- 0 13407 9894"/>
            <a:gd name="T219" fmla="*/ 13407 h 3808"/>
            <a:gd name="T220" fmla="+- 0 1483 1418"/>
            <a:gd name="T221" fmla="*/ T220 w 9822"/>
            <a:gd name="T222" fmla="+- 0 13346 9894"/>
            <a:gd name="T223" fmla="*/ 13346 h 3808"/>
            <a:gd name="T224" fmla="+- 0 1455 1418"/>
            <a:gd name="T225" fmla="*/ T224 w 9822"/>
            <a:gd name="T226" fmla="+- 0 13281 9894"/>
            <a:gd name="T227" fmla="*/ 13281 h 3808"/>
            <a:gd name="T228" fmla="+- 0 1435 1418"/>
            <a:gd name="T229" fmla="*/ T228 w 9822"/>
            <a:gd name="T230" fmla="+- 0 13212 9894"/>
            <a:gd name="T231" fmla="*/ 13212 h 3808"/>
            <a:gd name="T232" fmla="+- 0 1422 1418"/>
            <a:gd name="T233" fmla="*/ T232 w 9822"/>
            <a:gd name="T234" fmla="+- 0 13141 9894"/>
            <a:gd name="T235" fmla="*/ 13141 h 3808"/>
            <a:gd name="T236" fmla="+- 0 1418 1418"/>
            <a:gd name="T237" fmla="*/ T236 w 9822"/>
            <a:gd name="T238" fmla="+- 0 13067 9894"/>
            <a:gd name="T239" fmla="*/ 13067 h 3808"/>
            <a:gd name="T240" fmla="+- 0 1418 1418"/>
            <a:gd name="T241" fmla="*/ T240 w 9822"/>
            <a:gd name="T242" fmla="+- 0 10528 9894"/>
            <a:gd name="T243" fmla="*/ 10528 h 3808"/>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 ang="0">
              <a:pos x="T181" y="T183"/>
            </a:cxn>
            <a:cxn ang="0">
              <a:pos x="T185" y="T187"/>
            </a:cxn>
            <a:cxn ang="0">
              <a:pos x="T189" y="T191"/>
            </a:cxn>
            <a:cxn ang="0">
              <a:pos x="T193" y="T195"/>
            </a:cxn>
            <a:cxn ang="0">
              <a:pos x="T197" y="T199"/>
            </a:cxn>
            <a:cxn ang="0">
              <a:pos x="T201" y="T203"/>
            </a:cxn>
            <a:cxn ang="0">
              <a:pos x="T205" y="T207"/>
            </a:cxn>
            <a:cxn ang="0">
              <a:pos x="T209" y="T211"/>
            </a:cxn>
            <a:cxn ang="0">
              <a:pos x="T213" y="T215"/>
            </a:cxn>
            <a:cxn ang="0">
              <a:pos x="T217" y="T219"/>
            </a:cxn>
            <a:cxn ang="0">
              <a:pos x="T221" y="T223"/>
            </a:cxn>
            <a:cxn ang="0">
              <a:pos x="T225" y="T227"/>
            </a:cxn>
            <a:cxn ang="0">
              <a:pos x="T229" y="T231"/>
            </a:cxn>
            <a:cxn ang="0">
              <a:pos x="T233" y="T235"/>
            </a:cxn>
            <a:cxn ang="0">
              <a:pos x="T237" y="T239"/>
            </a:cxn>
            <a:cxn ang="0">
              <a:pos x="T241" y="T243"/>
            </a:cxn>
          </a:cxnLst>
          <a:rect l="0" t="0" r="r" b="b"/>
          <a:pathLst>
            <a:path w="9822" h="3808">
              <a:moveTo>
                <a:pt x="0" y="634"/>
              </a:moveTo>
              <a:lnTo>
                <a:pt x="4" y="560"/>
              </a:lnTo>
              <a:lnTo>
                <a:pt x="17" y="489"/>
              </a:lnTo>
              <a:lnTo>
                <a:pt x="37" y="420"/>
              </a:lnTo>
              <a:lnTo>
                <a:pt x="65" y="355"/>
              </a:lnTo>
              <a:lnTo>
                <a:pt x="99" y="294"/>
              </a:lnTo>
              <a:lnTo>
                <a:pt x="139" y="237"/>
              </a:lnTo>
              <a:lnTo>
                <a:pt x="186" y="186"/>
              </a:lnTo>
              <a:lnTo>
                <a:pt x="238" y="139"/>
              </a:lnTo>
              <a:lnTo>
                <a:pt x="294" y="98"/>
              </a:lnTo>
              <a:lnTo>
                <a:pt x="356" y="64"/>
              </a:lnTo>
              <a:lnTo>
                <a:pt x="421" y="37"/>
              </a:lnTo>
              <a:lnTo>
                <a:pt x="489" y="16"/>
              </a:lnTo>
              <a:lnTo>
                <a:pt x="561" y="4"/>
              </a:lnTo>
              <a:lnTo>
                <a:pt x="635" y="0"/>
              </a:lnTo>
              <a:lnTo>
                <a:pt x="9187" y="0"/>
              </a:lnTo>
              <a:lnTo>
                <a:pt x="9261" y="4"/>
              </a:lnTo>
              <a:lnTo>
                <a:pt x="9333" y="16"/>
              </a:lnTo>
              <a:lnTo>
                <a:pt x="9401" y="37"/>
              </a:lnTo>
              <a:lnTo>
                <a:pt x="9466" y="64"/>
              </a:lnTo>
              <a:lnTo>
                <a:pt x="9528" y="98"/>
              </a:lnTo>
              <a:lnTo>
                <a:pt x="9584" y="139"/>
              </a:lnTo>
              <a:lnTo>
                <a:pt x="9636" y="186"/>
              </a:lnTo>
              <a:lnTo>
                <a:pt x="9683" y="237"/>
              </a:lnTo>
              <a:lnTo>
                <a:pt x="9723" y="294"/>
              </a:lnTo>
              <a:lnTo>
                <a:pt x="9757" y="355"/>
              </a:lnTo>
              <a:lnTo>
                <a:pt x="9785" y="420"/>
              </a:lnTo>
              <a:lnTo>
                <a:pt x="9805" y="489"/>
              </a:lnTo>
              <a:lnTo>
                <a:pt x="9818" y="560"/>
              </a:lnTo>
              <a:lnTo>
                <a:pt x="9822" y="634"/>
              </a:lnTo>
              <a:lnTo>
                <a:pt x="9822" y="3173"/>
              </a:lnTo>
              <a:lnTo>
                <a:pt x="9818" y="3247"/>
              </a:lnTo>
              <a:lnTo>
                <a:pt x="9805" y="3318"/>
              </a:lnTo>
              <a:lnTo>
                <a:pt x="9785" y="3387"/>
              </a:lnTo>
              <a:lnTo>
                <a:pt x="9757" y="3452"/>
              </a:lnTo>
              <a:lnTo>
                <a:pt x="9723" y="3513"/>
              </a:lnTo>
              <a:lnTo>
                <a:pt x="9683" y="3570"/>
              </a:lnTo>
              <a:lnTo>
                <a:pt x="9636" y="3622"/>
              </a:lnTo>
              <a:lnTo>
                <a:pt x="9584" y="3668"/>
              </a:lnTo>
              <a:lnTo>
                <a:pt x="9528" y="3709"/>
              </a:lnTo>
              <a:lnTo>
                <a:pt x="9466" y="3743"/>
              </a:lnTo>
              <a:lnTo>
                <a:pt x="9401" y="3771"/>
              </a:lnTo>
              <a:lnTo>
                <a:pt x="9333" y="3791"/>
              </a:lnTo>
              <a:lnTo>
                <a:pt x="9261" y="3803"/>
              </a:lnTo>
              <a:lnTo>
                <a:pt x="9187" y="3808"/>
              </a:lnTo>
              <a:lnTo>
                <a:pt x="635" y="3808"/>
              </a:lnTo>
              <a:lnTo>
                <a:pt x="561" y="3803"/>
              </a:lnTo>
              <a:lnTo>
                <a:pt x="489" y="3791"/>
              </a:lnTo>
              <a:lnTo>
                <a:pt x="421" y="3771"/>
              </a:lnTo>
              <a:lnTo>
                <a:pt x="356" y="3743"/>
              </a:lnTo>
              <a:lnTo>
                <a:pt x="294" y="3709"/>
              </a:lnTo>
              <a:lnTo>
                <a:pt x="238" y="3668"/>
              </a:lnTo>
              <a:lnTo>
                <a:pt x="186" y="3622"/>
              </a:lnTo>
              <a:lnTo>
                <a:pt x="139" y="3570"/>
              </a:lnTo>
              <a:lnTo>
                <a:pt x="99" y="3513"/>
              </a:lnTo>
              <a:lnTo>
                <a:pt x="65" y="3452"/>
              </a:lnTo>
              <a:lnTo>
                <a:pt x="37" y="3387"/>
              </a:lnTo>
              <a:lnTo>
                <a:pt x="17" y="3318"/>
              </a:lnTo>
              <a:lnTo>
                <a:pt x="4" y="3247"/>
              </a:lnTo>
              <a:lnTo>
                <a:pt x="0" y="3173"/>
              </a:lnTo>
              <a:lnTo>
                <a:pt x="0" y="634"/>
              </a:lnTo>
              <a:close/>
            </a:path>
          </a:pathLst>
        </a:custGeom>
        <a:noFill/>
        <a:ln w="12700">
          <a:solidFill>
            <a:srgbClr val="EC7C30"/>
          </a:solidFill>
          <a:prstDash val="solid"/>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2790825</xdr:colOff>
      <xdr:row>38</xdr:row>
      <xdr:rowOff>57150</xdr:rowOff>
    </xdr:from>
    <xdr:to>
      <xdr:col>4</xdr:col>
      <xdr:colOff>141170</xdr:colOff>
      <xdr:row>40</xdr:row>
      <xdr:rowOff>49083</xdr:rowOff>
    </xdr:to>
    <xdr:sp macro="" textlink="">
      <xdr:nvSpPr>
        <xdr:cNvPr id="5" name="docshape6">
          <a:extLst>
            <a:ext uri="{FF2B5EF4-FFF2-40B4-BE49-F238E27FC236}">
              <a16:creationId xmlns:a16="http://schemas.microsoft.com/office/drawing/2014/main" id="{EAEC5B57-D091-4ACC-93B4-2A1A0AF640B9}"/>
            </a:ext>
          </a:extLst>
        </xdr:cNvPr>
        <xdr:cNvSpPr>
          <a:spLocks/>
        </xdr:cNvSpPr>
      </xdr:nvSpPr>
      <xdr:spPr bwMode="auto">
        <a:xfrm>
          <a:off x="3676650" y="7810500"/>
          <a:ext cx="1712795" cy="372933"/>
        </a:xfrm>
        <a:custGeom>
          <a:avLst/>
          <a:gdLst>
            <a:gd name="T0" fmla="+- 0 7489 5002"/>
            <a:gd name="T1" fmla="*/ T0 w 2964"/>
            <a:gd name="T2" fmla="+- 0 9655 9655"/>
            <a:gd name="T3" fmla="*/ 9655 h 662"/>
            <a:gd name="T4" fmla="+- 0 5479 5002"/>
            <a:gd name="T5" fmla="*/ T4 w 2964"/>
            <a:gd name="T6" fmla="+- 0 9655 9655"/>
            <a:gd name="T7" fmla="*/ 9655 h 662"/>
            <a:gd name="T8" fmla="+- 0 5393 5002"/>
            <a:gd name="T9" fmla="*/ T8 w 2964"/>
            <a:gd name="T10" fmla="+- 0 9660 9655"/>
            <a:gd name="T11" fmla="*/ 9660 h 662"/>
            <a:gd name="T12" fmla="+- 0 5312 5002"/>
            <a:gd name="T13" fmla="*/ T12 w 2964"/>
            <a:gd name="T14" fmla="+- 0 9675 9655"/>
            <a:gd name="T15" fmla="*/ 9675 h 662"/>
            <a:gd name="T16" fmla="+- 0 5238 5002"/>
            <a:gd name="T17" fmla="*/ T16 w 2964"/>
            <a:gd name="T18" fmla="+- 0 9700 9655"/>
            <a:gd name="T19" fmla="*/ 9700 h 662"/>
            <a:gd name="T20" fmla="+- 0 5172 5002"/>
            <a:gd name="T21" fmla="*/ T20 w 2964"/>
            <a:gd name="T22" fmla="+- 0 9732 9655"/>
            <a:gd name="T23" fmla="*/ 9732 h 662"/>
            <a:gd name="T24" fmla="+- 0 5114 5002"/>
            <a:gd name="T25" fmla="*/ T24 w 2964"/>
            <a:gd name="T26" fmla="+- 0 9772 9655"/>
            <a:gd name="T27" fmla="*/ 9772 h 662"/>
            <a:gd name="T28" fmla="+- 0 5067 5002"/>
            <a:gd name="T29" fmla="*/ T28 w 2964"/>
            <a:gd name="T30" fmla="+- 0 9818 9655"/>
            <a:gd name="T31" fmla="*/ 9818 h 662"/>
            <a:gd name="T32" fmla="+- 0 5032 5002"/>
            <a:gd name="T33" fmla="*/ T32 w 2964"/>
            <a:gd name="T34" fmla="+- 0 9870 9655"/>
            <a:gd name="T35" fmla="*/ 9870 h 662"/>
            <a:gd name="T36" fmla="+- 0 5010 5002"/>
            <a:gd name="T37" fmla="*/ T36 w 2964"/>
            <a:gd name="T38" fmla="+- 0 9926 9655"/>
            <a:gd name="T39" fmla="*/ 9926 h 662"/>
            <a:gd name="T40" fmla="+- 0 5002 5002"/>
            <a:gd name="T41" fmla="*/ T40 w 2964"/>
            <a:gd name="T42" fmla="+- 0 9985 9655"/>
            <a:gd name="T43" fmla="*/ 9985 h 662"/>
            <a:gd name="T44" fmla="+- 0 5010 5002"/>
            <a:gd name="T45" fmla="*/ T44 w 2964"/>
            <a:gd name="T46" fmla="+- 0 10045 9655"/>
            <a:gd name="T47" fmla="*/ 10045 h 662"/>
            <a:gd name="T48" fmla="+- 0 5032 5002"/>
            <a:gd name="T49" fmla="*/ T48 w 2964"/>
            <a:gd name="T50" fmla="+- 0 10101 9655"/>
            <a:gd name="T51" fmla="*/ 10101 h 662"/>
            <a:gd name="T52" fmla="+- 0 5067 5002"/>
            <a:gd name="T53" fmla="*/ T52 w 2964"/>
            <a:gd name="T54" fmla="+- 0 10152 9655"/>
            <a:gd name="T55" fmla="*/ 10152 h 662"/>
            <a:gd name="T56" fmla="+- 0 5114 5002"/>
            <a:gd name="T57" fmla="*/ T56 w 2964"/>
            <a:gd name="T58" fmla="+- 0 10199 9655"/>
            <a:gd name="T59" fmla="*/ 10199 h 662"/>
            <a:gd name="T60" fmla="+- 0 5172 5002"/>
            <a:gd name="T61" fmla="*/ T60 w 2964"/>
            <a:gd name="T62" fmla="+- 0 10239 9655"/>
            <a:gd name="T63" fmla="*/ 10239 h 662"/>
            <a:gd name="T64" fmla="+- 0 5238 5002"/>
            <a:gd name="T65" fmla="*/ T64 w 2964"/>
            <a:gd name="T66" fmla="+- 0 10271 9655"/>
            <a:gd name="T67" fmla="*/ 10271 h 662"/>
            <a:gd name="T68" fmla="+- 0 5312 5002"/>
            <a:gd name="T69" fmla="*/ T68 w 2964"/>
            <a:gd name="T70" fmla="+- 0 10296 9655"/>
            <a:gd name="T71" fmla="*/ 10296 h 662"/>
            <a:gd name="T72" fmla="+- 0 5393 5002"/>
            <a:gd name="T73" fmla="*/ T72 w 2964"/>
            <a:gd name="T74" fmla="+- 0 10311 9655"/>
            <a:gd name="T75" fmla="*/ 10311 h 662"/>
            <a:gd name="T76" fmla="+- 0 5479 5002"/>
            <a:gd name="T77" fmla="*/ T76 w 2964"/>
            <a:gd name="T78" fmla="+- 0 10316 9655"/>
            <a:gd name="T79" fmla="*/ 10316 h 662"/>
            <a:gd name="T80" fmla="+- 0 7489 5002"/>
            <a:gd name="T81" fmla="*/ T80 w 2964"/>
            <a:gd name="T82" fmla="+- 0 10316 9655"/>
            <a:gd name="T83" fmla="*/ 10316 h 662"/>
            <a:gd name="T84" fmla="+- 0 7575 5002"/>
            <a:gd name="T85" fmla="*/ T84 w 2964"/>
            <a:gd name="T86" fmla="+- 0 10311 9655"/>
            <a:gd name="T87" fmla="*/ 10311 h 662"/>
            <a:gd name="T88" fmla="+- 0 7655 5002"/>
            <a:gd name="T89" fmla="*/ T88 w 2964"/>
            <a:gd name="T90" fmla="+- 0 10296 9655"/>
            <a:gd name="T91" fmla="*/ 10296 h 662"/>
            <a:gd name="T92" fmla="+- 0 7730 5002"/>
            <a:gd name="T93" fmla="*/ T92 w 2964"/>
            <a:gd name="T94" fmla="+- 0 10271 9655"/>
            <a:gd name="T95" fmla="*/ 10271 h 662"/>
            <a:gd name="T96" fmla="+- 0 7796 5002"/>
            <a:gd name="T97" fmla="*/ T96 w 2964"/>
            <a:gd name="T98" fmla="+- 0 10239 9655"/>
            <a:gd name="T99" fmla="*/ 10239 h 662"/>
            <a:gd name="T100" fmla="+- 0 7854 5002"/>
            <a:gd name="T101" fmla="*/ T100 w 2964"/>
            <a:gd name="T102" fmla="+- 0 10199 9655"/>
            <a:gd name="T103" fmla="*/ 10199 h 662"/>
            <a:gd name="T104" fmla="+- 0 7901 5002"/>
            <a:gd name="T105" fmla="*/ T104 w 2964"/>
            <a:gd name="T106" fmla="+- 0 10152 9655"/>
            <a:gd name="T107" fmla="*/ 10152 h 662"/>
            <a:gd name="T108" fmla="+- 0 7936 5002"/>
            <a:gd name="T109" fmla="*/ T108 w 2964"/>
            <a:gd name="T110" fmla="+- 0 10101 9655"/>
            <a:gd name="T111" fmla="*/ 10101 h 662"/>
            <a:gd name="T112" fmla="+- 0 7958 5002"/>
            <a:gd name="T113" fmla="*/ T112 w 2964"/>
            <a:gd name="T114" fmla="+- 0 10045 9655"/>
            <a:gd name="T115" fmla="*/ 10045 h 662"/>
            <a:gd name="T116" fmla="+- 0 7966 5002"/>
            <a:gd name="T117" fmla="*/ T116 w 2964"/>
            <a:gd name="T118" fmla="+- 0 9985 9655"/>
            <a:gd name="T119" fmla="*/ 9985 h 662"/>
            <a:gd name="T120" fmla="+- 0 7958 5002"/>
            <a:gd name="T121" fmla="*/ T120 w 2964"/>
            <a:gd name="T122" fmla="+- 0 9926 9655"/>
            <a:gd name="T123" fmla="*/ 9926 h 662"/>
            <a:gd name="T124" fmla="+- 0 7936 5002"/>
            <a:gd name="T125" fmla="*/ T124 w 2964"/>
            <a:gd name="T126" fmla="+- 0 9870 9655"/>
            <a:gd name="T127" fmla="*/ 9870 h 662"/>
            <a:gd name="T128" fmla="+- 0 7901 5002"/>
            <a:gd name="T129" fmla="*/ T128 w 2964"/>
            <a:gd name="T130" fmla="+- 0 9818 9655"/>
            <a:gd name="T131" fmla="*/ 9818 h 662"/>
            <a:gd name="T132" fmla="+- 0 7854 5002"/>
            <a:gd name="T133" fmla="*/ T132 w 2964"/>
            <a:gd name="T134" fmla="+- 0 9772 9655"/>
            <a:gd name="T135" fmla="*/ 9772 h 662"/>
            <a:gd name="T136" fmla="+- 0 7796 5002"/>
            <a:gd name="T137" fmla="*/ T136 w 2964"/>
            <a:gd name="T138" fmla="+- 0 9732 9655"/>
            <a:gd name="T139" fmla="*/ 9732 h 662"/>
            <a:gd name="T140" fmla="+- 0 7730 5002"/>
            <a:gd name="T141" fmla="*/ T140 w 2964"/>
            <a:gd name="T142" fmla="+- 0 9700 9655"/>
            <a:gd name="T143" fmla="*/ 9700 h 662"/>
            <a:gd name="T144" fmla="+- 0 7655 5002"/>
            <a:gd name="T145" fmla="*/ T144 w 2964"/>
            <a:gd name="T146" fmla="+- 0 9675 9655"/>
            <a:gd name="T147" fmla="*/ 9675 h 662"/>
            <a:gd name="T148" fmla="+- 0 7575 5002"/>
            <a:gd name="T149" fmla="*/ T148 w 2964"/>
            <a:gd name="T150" fmla="+- 0 9660 9655"/>
            <a:gd name="T151" fmla="*/ 9660 h 662"/>
            <a:gd name="T152" fmla="+- 0 7489 5002"/>
            <a:gd name="T153" fmla="*/ T152 w 2964"/>
            <a:gd name="T154" fmla="+- 0 9655 9655"/>
            <a:gd name="T155" fmla="*/ 9655 h 66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Lst>
          <a:rect l="0" t="0" r="r" b="b"/>
          <a:pathLst>
            <a:path w="2964" h="662">
              <a:moveTo>
                <a:pt x="2487" y="0"/>
              </a:moveTo>
              <a:lnTo>
                <a:pt x="477" y="0"/>
              </a:lnTo>
              <a:lnTo>
                <a:pt x="391" y="5"/>
              </a:lnTo>
              <a:lnTo>
                <a:pt x="310" y="20"/>
              </a:lnTo>
              <a:lnTo>
                <a:pt x="236" y="45"/>
              </a:lnTo>
              <a:lnTo>
                <a:pt x="170" y="77"/>
              </a:lnTo>
              <a:lnTo>
                <a:pt x="112" y="117"/>
              </a:lnTo>
              <a:lnTo>
                <a:pt x="65" y="163"/>
              </a:lnTo>
              <a:lnTo>
                <a:pt x="30" y="215"/>
              </a:lnTo>
              <a:lnTo>
                <a:pt x="8" y="271"/>
              </a:lnTo>
              <a:lnTo>
                <a:pt x="0" y="330"/>
              </a:lnTo>
              <a:lnTo>
                <a:pt x="8" y="390"/>
              </a:lnTo>
              <a:lnTo>
                <a:pt x="30" y="446"/>
              </a:lnTo>
              <a:lnTo>
                <a:pt x="65" y="497"/>
              </a:lnTo>
              <a:lnTo>
                <a:pt x="112" y="544"/>
              </a:lnTo>
              <a:lnTo>
                <a:pt x="170" y="584"/>
              </a:lnTo>
              <a:lnTo>
                <a:pt x="236" y="616"/>
              </a:lnTo>
              <a:lnTo>
                <a:pt x="310" y="641"/>
              </a:lnTo>
              <a:lnTo>
                <a:pt x="391" y="656"/>
              </a:lnTo>
              <a:lnTo>
                <a:pt x="477" y="661"/>
              </a:lnTo>
              <a:lnTo>
                <a:pt x="2487" y="661"/>
              </a:lnTo>
              <a:lnTo>
                <a:pt x="2573" y="656"/>
              </a:lnTo>
              <a:lnTo>
                <a:pt x="2653" y="641"/>
              </a:lnTo>
              <a:lnTo>
                <a:pt x="2728" y="616"/>
              </a:lnTo>
              <a:lnTo>
                <a:pt x="2794" y="584"/>
              </a:lnTo>
              <a:lnTo>
                <a:pt x="2852" y="544"/>
              </a:lnTo>
              <a:lnTo>
                <a:pt x="2899" y="497"/>
              </a:lnTo>
              <a:lnTo>
                <a:pt x="2934" y="446"/>
              </a:lnTo>
              <a:lnTo>
                <a:pt x="2956" y="390"/>
              </a:lnTo>
              <a:lnTo>
                <a:pt x="2964" y="330"/>
              </a:lnTo>
              <a:lnTo>
                <a:pt x="2956" y="271"/>
              </a:lnTo>
              <a:lnTo>
                <a:pt x="2934" y="215"/>
              </a:lnTo>
              <a:lnTo>
                <a:pt x="2899" y="163"/>
              </a:lnTo>
              <a:lnTo>
                <a:pt x="2852" y="117"/>
              </a:lnTo>
              <a:lnTo>
                <a:pt x="2794" y="77"/>
              </a:lnTo>
              <a:lnTo>
                <a:pt x="2728" y="45"/>
              </a:lnTo>
              <a:lnTo>
                <a:pt x="2653" y="20"/>
              </a:lnTo>
              <a:lnTo>
                <a:pt x="2573" y="5"/>
              </a:lnTo>
              <a:lnTo>
                <a:pt x="2487" y="0"/>
              </a:lnTo>
              <a:close/>
            </a:path>
          </a:pathLst>
        </a:custGeom>
        <a:solidFill>
          <a:srgbClr val="EC7C3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2905126</xdr:colOff>
      <xdr:row>38</xdr:row>
      <xdr:rowOff>104776</xdr:rowOff>
    </xdr:from>
    <xdr:to>
      <xdr:col>4</xdr:col>
      <xdr:colOff>9526</xdr:colOff>
      <xdr:row>39</xdr:row>
      <xdr:rowOff>161926</xdr:rowOff>
    </xdr:to>
    <xdr:sp macro="" textlink="">
      <xdr:nvSpPr>
        <xdr:cNvPr id="6" name="TextBox 5">
          <a:extLst>
            <a:ext uri="{FF2B5EF4-FFF2-40B4-BE49-F238E27FC236}">
              <a16:creationId xmlns:a16="http://schemas.microsoft.com/office/drawing/2014/main" id="{298A49D3-92D9-4E3F-9926-1119A20F77C5}"/>
            </a:ext>
          </a:extLst>
        </xdr:cNvPr>
        <xdr:cNvSpPr txBox="1"/>
      </xdr:nvSpPr>
      <xdr:spPr>
        <a:xfrm>
          <a:off x="3790951" y="7858126"/>
          <a:ext cx="14668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200" b="1">
              <a:solidFill>
                <a:schemeClr val="bg1"/>
              </a:solidFill>
            </a:rPr>
            <a:t>PAYMENT</a:t>
          </a:r>
          <a:r>
            <a:rPr lang="en-PH" sz="1100" b="1">
              <a:solidFill>
                <a:schemeClr val="bg1"/>
              </a:solidFill>
            </a:rPr>
            <a:t> METHODS</a:t>
          </a:r>
        </a:p>
      </xdr:txBody>
    </xdr:sp>
    <xdr:clientData/>
  </xdr:twoCellAnchor>
  <xdr:twoCellAnchor editAs="oneCell">
    <xdr:from>
      <xdr:col>1</xdr:col>
      <xdr:colOff>95250</xdr:colOff>
      <xdr:row>59</xdr:row>
      <xdr:rowOff>1</xdr:rowOff>
    </xdr:from>
    <xdr:to>
      <xdr:col>2</xdr:col>
      <xdr:colOff>1400175</xdr:colOff>
      <xdr:row>65</xdr:row>
      <xdr:rowOff>89907</xdr:rowOff>
    </xdr:to>
    <xdr:pic>
      <xdr:nvPicPr>
        <xdr:cNvPr id="7" name="Picture 6">
          <a:extLst>
            <a:ext uri="{FF2B5EF4-FFF2-40B4-BE49-F238E27FC236}">
              <a16:creationId xmlns:a16="http://schemas.microsoft.com/office/drawing/2014/main" id="{27315B04-2C12-49DD-BE33-CDD4B61C17E7}"/>
            </a:ext>
          </a:extLst>
        </xdr:cNvPr>
        <xdr:cNvPicPr>
          <a:picLocks noChangeAspect="1"/>
        </xdr:cNvPicPr>
      </xdr:nvPicPr>
      <xdr:blipFill>
        <a:blip xmlns:r="http://schemas.openxmlformats.org/officeDocument/2006/relationships" r:embed="rId2"/>
        <a:stretch>
          <a:fillRect/>
        </a:stretch>
      </xdr:blipFill>
      <xdr:spPr>
        <a:xfrm>
          <a:off x="704850" y="10648951"/>
          <a:ext cx="1581150" cy="1004306"/>
        </a:xfrm>
        <a:prstGeom prst="rect">
          <a:avLst/>
        </a:prstGeom>
      </xdr:spPr>
    </xdr:pic>
    <xdr:clientData/>
  </xdr:twoCellAnchor>
  <xdr:twoCellAnchor>
    <xdr:from>
      <xdr:col>2</xdr:col>
      <xdr:colOff>0</xdr:colOff>
      <xdr:row>65</xdr:row>
      <xdr:rowOff>66676</xdr:rowOff>
    </xdr:from>
    <xdr:to>
      <xdr:col>2</xdr:col>
      <xdr:colOff>3448051</xdr:colOff>
      <xdr:row>75</xdr:row>
      <xdr:rowOff>114300</xdr:rowOff>
    </xdr:to>
    <xdr:sp macro="" textlink="">
      <xdr:nvSpPr>
        <xdr:cNvPr id="8" name="TextBox 7">
          <a:extLst>
            <a:ext uri="{FF2B5EF4-FFF2-40B4-BE49-F238E27FC236}">
              <a16:creationId xmlns:a16="http://schemas.microsoft.com/office/drawing/2014/main" id="{9EEC156A-DCC0-45D8-8C64-8BE1AD4C1AB1}"/>
            </a:ext>
          </a:extLst>
        </xdr:cNvPr>
        <xdr:cNvSpPr txBox="1"/>
      </xdr:nvSpPr>
      <xdr:spPr>
        <a:xfrm>
          <a:off x="885825" y="11858626"/>
          <a:ext cx="3448051" cy="16097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a:endParaRPr lang="en-PH" sz="1100">
            <a:solidFill>
              <a:schemeClr val="dk1"/>
            </a:solidFill>
            <a:effectLst/>
            <a:latin typeface="+mn-lt"/>
            <a:ea typeface="+mn-ea"/>
            <a:cs typeface="+mn-cs"/>
          </a:endParaRPr>
        </a:p>
        <a:p>
          <a:pPr fontAlgn="base"/>
          <a:r>
            <a:rPr lang="en-PH" sz="1100" b="1">
              <a:solidFill>
                <a:schemeClr val="dk1"/>
              </a:solidFill>
              <a:effectLst/>
              <a:latin typeface="+mn-lt"/>
              <a:ea typeface="+mn-ea"/>
              <a:cs typeface="+mn-cs"/>
            </a:rPr>
            <a:t> </a:t>
          </a:r>
          <a:endParaRPr lang="en-PH" sz="1100">
            <a:solidFill>
              <a:schemeClr val="dk1"/>
            </a:solidFill>
            <a:effectLst/>
            <a:latin typeface="+mn-lt"/>
            <a:ea typeface="+mn-ea"/>
            <a:cs typeface="+mn-cs"/>
          </a:endParaRPr>
        </a:p>
        <a:p>
          <a:pPr fontAlgn="base"/>
          <a:endParaRPr lang="en-PH" sz="1100">
            <a:solidFill>
              <a:schemeClr val="dk1"/>
            </a:solidFill>
            <a:effectLst/>
            <a:latin typeface="+mn-lt"/>
            <a:ea typeface="+mn-ea"/>
            <a:cs typeface="+mn-cs"/>
          </a:endParaRPr>
        </a:p>
        <a:p>
          <a:pPr fontAlgn="base"/>
          <a:r>
            <a:rPr lang="en-PH" sz="1000" b="1">
              <a:solidFill>
                <a:schemeClr val="dk1"/>
              </a:solidFill>
              <a:effectLst/>
              <a:latin typeface="+mn-lt"/>
              <a:ea typeface="+mn-ea"/>
              <a:cs typeface="+mn-cs"/>
            </a:rPr>
            <a:t>W:</a:t>
          </a:r>
          <a:r>
            <a:rPr lang="en-PH" sz="1000">
              <a:solidFill>
                <a:schemeClr val="dk1"/>
              </a:solidFill>
              <a:effectLst/>
              <a:latin typeface="+mn-lt"/>
              <a:ea typeface="+mn-ea"/>
              <a:cs typeface="+mn-cs"/>
            </a:rPr>
            <a:t> </a:t>
          </a:r>
          <a:r>
            <a:rPr lang="en-PH" sz="1000" u="sng">
              <a:solidFill>
                <a:schemeClr val="dk1"/>
              </a:solidFill>
              <a:effectLst/>
              <a:latin typeface="+mn-lt"/>
              <a:ea typeface="+mn-ea"/>
              <a:cs typeface="+mn-cs"/>
            </a:rPr>
            <a:t>www</a:t>
          </a:r>
          <a:r>
            <a:rPr lang="en-PH" sz="1000">
              <a:solidFill>
                <a:schemeClr val="dk1"/>
              </a:solidFill>
              <a:effectLst/>
              <a:latin typeface="+mn-lt"/>
              <a:ea typeface="+mn-ea"/>
              <a:cs typeface="+mn-cs"/>
            </a:rPr>
            <a:t>.</a:t>
          </a:r>
          <a:r>
            <a:rPr lang="en-PH" sz="1000" u="sng">
              <a:solidFill>
                <a:schemeClr val="dk1"/>
              </a:solidFill>
              <a:effectLst/>
              <a:latin typeface="+mn-lt"/>
              <a:ea typeface="+mn-ea"/>
              <a:cs typeface="+mn-cs"/>
              <a:hlinkClick xmlns:r="http://schemas.openxmlformats.org/officeDocument/2006/relationships" r:id=""/>
            </a:rPr>
            <a:t>icare.com.ph</a:t>
          </a:r>
          <a:endParaRPr lang="en-PH" sz="1000">
            <a:solidFill>
              <a:schemeClr val="dk1"/>
            </a:solidFill>
            <a:effectLst/>
            <a:latin typeface="+mn-lt"/>
            <a:ea typeface="+mn-ea"/>
            <a:cs typeface="+mn-cs"/>
          </a:endParaRPr>
        </a:p>
        <a:p>
          <a:pPr fontAlgn="base"/>
          <a:r>
            <a:rPr lang="en-PH" sz="1000" b="1">
              <a:solidFill>
                <a:schemeClr val="dk1"/>
              </a:solidFill>
              <a:effectLst/>
              <a:latin typeface="+mn-lt"/>
              <a:ea typeface="+mn-ea"/>
              <a:cs typeface="+mn-cs"/>
            </a:rPr>
            <a:t>E: </a:t>
          </a:r>
          <a:r>
            <a:rPr lang="en-PH" sz="1000" b="1" u="sng">
              <a:solidFill>
                <a:schemeClr val="dk1"/>
              </a:solidFill>
              <a:effectLst/>
              <a:latin typeface="+mn-lt"/>
              <a:ea typeface="+mn-ea"/>
              <a:cs typeface="+mn-cs"/>
              <a:hlinkClick xmlns:r="http://schemas.openxmlformats.org/officeDocument/2006/relationships" r:id=""/>
            </a:rPr>
            <a:t>raul@alcazar.com.ph</a:t>
          </a:r>
          <a:r>
            <a:rPr lang="en-PH" sz="1000">
              <a:solidFill>
                <a:schemeClr val="dk1"/>
              </a:solidFill>
              <a:effectLst/>
              <a:latin typeface="+mn-lt"/>
              <a:ea typeface="+mn-ea"/>
              <a:cs typeface="+mn-cs"/>
            </a:rPr>
            <a:t> </a:t>
          </a:r>
        </a:p>
        <a:p>
          <a:pPr fontAlgn="base"/>
          <a:r>
            <a:rPr lang="en-PH" sz="1000" b="1">
              <a:solidFill>
                <a:schemeClr val="dk1"/>
              </a:solidFill>
              <a:effectLst/>
              <a:latin typeface="+mn-lt"/>
              <a:ea typeface="+mn-ea"/>
              <a:cs typeface="+mn-cs"/>
            </a:rPr>
            <a:t>M:</a:t>
          </a:r>
          <a:r>
            <a:rPr lang="en-PH" sz="1000" b="0">
              <a:solidFill>
                <a:schemeClr val="dk1"/>
              </a:solidFill>
              <a:effectLst/>
              <a:latin typeface="+mn-lt"/>
              <a:ea typeface="+mn-ea"/>
              <a:cs typeface="+mn-cs"/>
            </a:rPr>
            <a:t> (0917)8192590 (02)84634771</a:t>
          </a:r>
        </a:p>
        <a:p>
          <a:pPr fontAlgn="base"/>
          <a:r>
            <a:rPr lang="en-PH" sz="1000" b="1">
              <a:solidFill>
                <a:schemeClr val="dk1"/>
              </a:solidFill>
              <a:effectLst/>
              <a:latin typeface="+mn-lt"/>
              <a:ea typeface="+mn-ea"/>
              <a:cs typeface="+mn-cs"/>
            </a:rPr>
            <a:t>A:  </a:t>
          </a:r>
          <a:r>
            <a:rPr lang="en-PH" sz="1000">
              <a:solidFill>
                <a:schemeClr val="dk1"/>
              </a:solidFill>
              <a:effectLst/>
              <a:latin typeface="+mn-lt"/>
              <a:ea typeface="+mn-ea"/>
              <a:cs typeface="+mn-cs"/>
            </a:rPr>
            <a:t>2/F iCare Bldg., 167 Dela Rosa cor. Legazpi Streets, </a:t>
          </a:r>
        </a:p>
        <a:p>
          <a:pPr fontAlgn="base"/>
          <a:r>
            <a:rPr lang="en-PH" sz="1000">
              <a:solidFill>
                <a:schemeClr val="dk1"/>
              </a:solidFill>
              <a:effectLst/>
              <a:latin typeface="+mn-lt"/>
              <a:ea typeface="+mn-ea"/>
              <a:cs typeface="+mn-cs"/>
            </a:rPr>
            <a:t>Legazpi Village, Makati City, Metro Manila, Philippines</a:t>
          </a:r>
        </a:p>
        <a:p>
          <a:r>
            <a:rPr lang="en-PH" sz="1100">
              <a:solidFill>
                <a:schemeClr val="dk1"/>
              </a:solidFill>
              <a:effectLst/>
              <a:latin typeface="+mn-lt"/>
              <a:ea typeface="+mn-ea"/>
              <a:cs typeface="+mn-cs"/>
            </a:rPr>
            <a:t> </a:t>
          </a:r>
        </a:p>
        <a:p>
          <a:endParaRPr lang="en-PH" sz="1100"/>
        </a:p>
      </xdr:txBody>
    </xdr:sp>
    <xdr:clientData/>
  </xdr:twoCellAnchor>
  <xdr:twoCellAnchor>
    <xdr:from>
      <xdr:col>2</xdr:col>
      <xdr:colOff>57150</xdr:colOff>
      <xdr:row>65</xdr:row>
      <xdr:rowOff>38100</xdr:rowOff>
    </xdr:from>
    <xdr:to>
      <xdr:col>2</xdr:col>
      <xdr:colOff>3086100</xdr:colOff>
      <xdr:row>68</xdr:row>
      <xdr:rowOff>95250</xdr:rowOff>
    </xdr:to>
    <xdr:pic>
      <xdr:nvPicPr>
        <xdr:cNvPr id="9" name="Picture 8" descr="A logo with orange and blue arrows&#10;&#10;Description automatically generated">
          <a:extLst>
            <a:ext uri="{FF2B5EF4-FFF2-40B4-BE49-F238E27FC236}">
              <a16:creationId xmlns:a16="http://schemas.microsoft.com/office/drawing/2014/main" id="{06A77B17-647A-43C6-9B34-804A99BF25D8}"/>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942975" y="11830050"/>
          <a:ext cx="302895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238125</xdr:colOff>
      <xdr:row>0</xdr:row>
      <xdr:rowOff>161925</xdr:rowOff>
    </xdr:from>
    <xdr:to>
      <xdr:col>7</xdr:col>
      <xdr:colOff>285284</xdr:colOff>
      <xdr:row>9</xdr:row>
      <xdr:rowOff>37889</xdr:rowOff>
    </xdr:to>
    <xdr:pic>
      <xdr:nvPicPr>
        <xdr:cNvPr id="2" name="Picture 1">
          <a:extLst>
            <a:ext uri="{FF2B5EF4-FFF2-40B4-BE49-F238E27FC236}">
              <a16:creationId xmlns:a16="http://schemas.microsoft.com/office/drawing/2014/main" id="{310CBFEA-C022-4911-81CE-36DADDF1AEB3}"/>
            </a:ext>
          </a:extLst>
        </xdr:cNvPr>
        <xdr:cNvPicPr>
          <a:picLocks noChangeAspect="1"/>
        </xdr:cNvPicPr>
      </xdr:nvPicPr>
      <xdr:blipFill>
        <a:blip xmlns:r="http://schemas.openxmlformats.org/officeDocument/2006/relationships" r:embed="rId1"/>
        <a:stretch>
          <a:fillRect/>
        </a:stretch>
      </xdr:blipFill>
      <xdr:spPr>
        <a:xfrm>
          <a:off x="4362450" y="161925"/>
          <a:ext cx="3723809" cy="1685714"/>
        </a:xfrm>
        <a:prstGeom prst="rect">
          <a:avLst/>
        </a:prstGeom>
      </xdr:spPr>
    </xdr:pic>
    <xdr:clientData/>
  </xdr:twoCellAnchor>
  <xdr:twoCellAnchor>
    <xdr:from>
      <xdr:col>2</xdr:col>
      <xdr:colOff>20178</xdr:colOff>
      <xdr:row>41</xdr:row>
      <xdr:rowOff>52388</xdr:rowOff>
    </xdr:from>
    <xdr:to>
      <xdr:col>6</xdr:col>
      <xdr:colOff>1028700</xdr:colOff>
      <xdr:row>54</xdr:row>
      <xdr:rowOff>133350</xdr:rowOff>
    </xdr:to>
    <xdr:sp macro="" textlink="">
      <xdr:nvSpPr>
        <xdr:cNvPr id="14350" name="docshape5">
          <a:extLst>
            <a:ext uri="{FF2B5EF4-FFF2-40B4-BE49-F238E27FC236}">
              <a16:creationId xmlns:a16="http://schemas.microsoft.com/office/drawing/2014/main" id="{691B0B0B-F23D-EB29-1A4C-4E23F71ADA36}"/>
            </a:ext>
          </a:extLst>
        </xdr:cNvPr>
        <xdr:cNvSpPr>
          <a:spLocks/>
        </xdr:cNvSpPr>
      </xdr:nvSpPr>
      <xdr:spPr bwMode="auto">
        <a:xfrm>
          <a:off x="629778" y="7615238"/>
          <a:ext cx="7152147" cy="2366962"/>
        </a:xfrm>
        <a:custGeom>
          <a:avLst/>
          <a:gdLst>
            <a:gd name="T0" fmla="+- 0 1418 1418"/>
            <a:gd name="T1" fmla="*/ T0 w 9822"/>
            <a:gd name="T2" fmla="+- 0 10528 9894"/>
            <a:gd name="T3" fmla="*/ 10528 h 3808"/>
            <a:gd name="T4" fmla="+- 0 1422 1418"/>
            <a:gd name="T5" fmla="*/ T4 w 9822"/>
            <a:gd name="T6" fmla="+- 0 10454 9894"/>
            <a:gd name="T7" fmla="*/ 10454 h 3808"/>
            <a:gd name="T8" fmla="+- 0 1435 1418"/>
            <a:gd name="T9" fmla="*/ T8 w 9822"/>
            <a:gd name="T10" fmla="+- 0 10383 9894"/>
            <a:gd name="T11" fmla="*/ 10383 h 3808"/>
            <a:gd name="T12" fmla="+- 0 1455 1418"/>
            <a:gd name="T13" fmla="*/ T12 w 9822"/>
            <a:gd name="T14" fmla="+- 0 10314 9894"/>
            <a:gd name="T15" fmla="*/ 10314 h 3808"/>
            <a:gd name="T16" fmla="+- 0 1483 1418"/>
            <a:gd name="T17" fmla="*/ T16 w 9822"/>
            <a:gd name="T18" fmla="+- 0 10249 9894"/>
            <a:gd name="T19" fmla="*/ 10249 h 3808"/>
            <a:gd name="T20" fmla="+- 0 1517 1418"/>
            <a:gd name="T21" fmla="*/ T20 w 9822"/>
            <a:gd name="T22" fmla="+- 0 10188 9894"/>
            <a:gd name="T23" fmla="*/ 10188 h 3808"/>
            <a:gd name="T24" fmla="+- 0 1557 1418"/>
            <a:gd name="T25" fmla="*/ T24 w 9822"/>
            <a:gd name="T26" fmla="+- 0 10131 9894"/>
            <a:gd name="T27" fmla="*/ 10131 h 3808"/>
            <a:gd name="T28" fmla="+- 0 1604 1418"/>
            <a:gd name="T29" fmla="*/ T28 w 9822"/>
            <a:gd name="T30" fmla="+- 0 10080 9894"/>
            <a:gd name="T31" fmla="*/ 10080 h 3808"/>
            <a:gd name="T32" fmla="+- 0 1656 1418"/>
            <a:gd name="T33" fmla="*/ T32 w 9822"/>
            <a:gd name="T34" fmla="+- 0 10033 9894"/>
            <a:gd name="T35" fmla="*/ 10033 h 3808"/>
            <a:gd name="T36" fmla="+- 0 1712 1418"/>
            <a:gd name="T37" fmla="*/ T36 w 9822"/>
            <a:gd name="T38" fmla="+- 0 9992 9894"/>
            <a:gd name="T39" fmla="*/ 9992 h 3808"/>
            <a:gd name="T40" fmla="+- 0 1774 1418"/>
            <a:gd name="T41" fmla="*/ T40 w 9822"/>
            <a:gd name="T42" fmla="+- 0 9958 9894"/>
            <a:gd name="T43" fmla="*/ 9958 h 3808"/>
            <a:gd name="T44" fmla="+- 0 1839 1418"/>
            <a:gd name="T45" fmla="*/ T44 w 9822"/>
            <a:gd name="T46" fmla="+- 0 9931 9894"/>
            <a:gd name="T47" fmla="*/ 9931 h 3808"/>
            <a:gd name="T48" fmla="+- 0 1907 1418"/>
            <a:gd name="T49" fmla="*/ T48 w 9822"/>
            <a:gd name="T50" fmla="+- 0 9910 9894"/>
            <a:gd name="T51" fmla="*/ 9910 h 3808"/>
            <a:gd name="T52" fmla="+- 0 1979 1418"/>
            <a:gd name="T53" fmla="*/ T52 w 9822"/>
            <a:gd name="T54" fmla="+- 0 9898 9894"/>
            <a:gd name="T55" fmla="*/ 9898 h 3808"/>
            <a:gd name="T56" fmla="+- 0 2053 1418"/>
            <a:gd name="T57" fmla="*/ T56 w 9822"/>
            <a:gd name="T58" fmla="+- 0 9894 9894"/>
            <a:gd name="T59" fmla="*/ 9894 h 3808"/>
            <a:gd name="T60" fmla="+- 0 10605 1418"/>
            <a:gd name="T61" fmla="*/ T60 w 9822"/>
            <a:gd name="T62" fmla="+- 0 9894 9894"/>
            <a:gd name="T63" fmla="*/ 9894 h 3808"/>
            <a:gd name="T64" fmla="+- 0 10679 1418"/>
            <a:gd name="T65" fmla="*/ T64 w 9822"/>
            <a:gd name="T66" fmla="+- 0 9898 9894"/>
            <a:gd name="T67" fmla="*/ 9898 h 3808"/>
            <a:gd name="T68" fmla="+- 0 10751 1418"/>
            <a:gd name="T69" fmla="*/ T68 w 9822"/>
            <a:gd name="T70" fmla="+- 0 9910 9894"/>
            <a:gd name="T71" fmla="*/ 9910 h 3808"/>
            <a:gd name="T72" fmla="+- 0 10819 1418"/>
            <a:gd name="T73" fmla="*/ T72 w 9822"/>
            <a:gd name="T74" fmla="+- 0 9931 9894"/>
            <a:gd name="T75" fmla="*/ 9931 h 3808"/>
            <a:gd name="T76" fmla="+- 0 10884 1418"/>
            <a:gd name="T77" fmla="*/ T76 w 9822"/>
            <a:gd name="T78" fmla="+- 0 9958 9894"/>
            <a:gd name="T79" fmla="*/ 9958 h 3808"/>
            <a:gd name="T80" fmla="+- 0 10946 1418"/>
            <a:gd name="T81" fmla="*/ T80 w 9822"/>
            <a:gd name="T82" fmla="+- 0 9992 9894"/>
            <a:gd name="T83" fmla="*/ 9992 h 3808"/>
            <a:gd name="T84" fmla="+- 0 11002 1418"/>
            <a:gd name="T85" fmla="*/ T84 w 9822"/>
            <a:gd name="T86" fmla="+- 0 10033 9894"/>
            <a:gd name="T87" fmla="*/ 10033 h 3808"/>
            <a:gd name="T88" fmla="+- 0 11054 1418"/>
            <a:gd name="T89" fmla="*/ T88 w 9822"/>
            <a:gd name="T90" fmla="+- 0 10080 9894"/>
            <a:gd name="T91" fmla="*/ 10080 h 3808"/>
            <a:gd name="T92" fmla="+- 0 11101 1418"/>
            <a:gd name="T93" fmla="*/ T92 w 9822"/>
            <a:gd name="T94" fmla="+- 0 10131 9894"/>
            <a:gd name="T95" fmla="*/ 10131 h 3808"/>
            <a:gd name="T96" fmla="+- 0 11141 1418"/>
            <a:gd name="T97" fmla="*/ T96 w 9822"/>
            <a:gd name="T98" fmla="+- 0 10188 9894"/>
            <a:gd name="T99" fmla="*/ 10188 h 3808"/>
            <a:gd name="T100" fmla="+- 0 11175 1418"/>
            <a:gd name="T101" fmla="*/ T100 w 9822"/>
            <a:gd name="T102" fmla="+- 0 10249 9894"/>
            <a:gd name="T103" fmla="*/ 10249 h 3808"/>
            <a:gd name="T104" fmla="+- 0 11203 1418"/>
            <a:gd name="T105" fmla="*/ T104 w 9822"/>
            <a:gd name="T106" fmla="+- 0 10314 9894"/>
            <a:gd name="T107" fmla="*/ 10314 h 3808"/>
            <a:gd name="T108" fmla="+- 0 11223 1418"/>
            <a:gd name="T109" fmla="*/ T108 w 9822"/>
            <a:gd name="T110" fmla="+- 0 10383 9894"/>
            <a:gd name="T111" fmla="*/ 10383 h 3808"/>
            <a:gd name="T112" fmla="+- 0 11236 1418"/>
            <a:gd name="T113" fmla="*/ T112 w 9822"/>
            <a:gd name="T114" fmla="+- 0 10454 9894"/>
            <a:gd name="T115" fmla="*/ 10454 h 3808"/>
            <a:gd name="T116" fmla="+- 0 11240 1418"/>
            <a:gd name="T117" fmla="*/ T116 w 9822"/>
            <a:gd name="T118" fmla="+- 0 10528 9894"/>
            <a:gd name="T119" fmla="*/ 10528 h 3808"/>
            <a:gd name="T120" fmla="+- 0 11240 1418"/>
            <a:gd name="T121" fmla="*/ T120 w 9822"/>
            <a:gd name="T122" fmla="+- 0 13067 9894"/>
            <a:gd name="T123" fmla="*/ 13067 h 3808"/>
            <a:gd name="T124" fmla="+- 0 11236 1418"/>
            <a:gd name="T125" fmla="*/ T124 w 9822"/>
            <a:gd name="T126" fmla="+- 0 13141 9894"/>
            <a:gd name="T127" fmla="*/ 13141 h 3808"/>
            <a:gd name="T128" fmla="+- 0 11223 1418"/>
            <a:gd name="T129" fmla="*/ T128 w 9822"/>
            <a:gd name="T130" fmla="+- 0 13212 9894"/>
            <a:gd name="T131" fmla="*/ 13212 h 3808"/>
            <a:gd name="T132" fmla="+- 0 11203 1418"/>
            <a:gd name="T133" fmla="*/ T132 w 9822"/>
            <a:gd name="T134" fmla="+- 0 13281 9894"/>
            <a:gd name="T135" fmla="*/ 13281 h 3808"/>
            <a:gd name="T136" fmla="+- 0 11175 1418"/>
            <a:gd name="T137" fmla="*/ T136 w 9822"/>
            <a:gd name="T138" fmla="+- 0 13346 9894"/>
            <a:gd name="T139" fmla="*/ 13346 h 3808"/>
            <a:gd name="T140" fmla="+- 0 11141 1418"/>
            <a:gd name="T141" fmla="*/ T140 w 9822"/>
            <a:gd name="T142" fmla="+- 0 13407 9894"/>
            <a:gd name="T143" fmla="*/ 13407 h 3808"/>
            <a:gd name="T144" fmla="+- 0 11101 1418"/>
            <a:gd name="T145" fmla="*/ T144 w 9822"/>
            <a:gd name="T146" fmla="+- 0 13464 9894"/>
            <a:gd name="T147" fmla="*/ 13464 h 3808"/>
            <a:gd name="T148" fmla="+- 0 11054 1418"/>
            <a:gd name="T149" fmla="*/ T148 w 9822"/>
            <a:gd name="T150" fmla="+- 0 13516 9894"/>
            <a:gd name="T151" fmla="*/ 13516 h 3808"/>
            <a:gd name="T152" fmla="+- 0 11002 1418"/>
            <a:gd name="T153" fmla="*/ T152 w 9822"/>
            <a:gd name="T154" fmla="+- 0 13562 9894"/>
            <a:gd name="T155" fmla="*/ 13562 h 3808"/>
            <a:gd name="T156" fmla="+- 0 10946 1418"/>
            <a:gd name="T157" fmla="*/ T156 w 9822"/>
            <a:gd name="T158" fmla="+- 0 13603 9894"/>
            <a:gd name="T159" fmla="*/ 13603 h 3808"/>
            <a:gd name="T160" fmla="+- 0 10884 1418"/>
            <a:gd name="T161" fmla="*/ T160 w 9822"/>
            <a:gd name="T162" fmla="+- 0 13637 9894"/>
            <a:gd name="T163" fmla="*/ 13637 h 3808"/>
            <a:gd name="T164" fmla="+- 0 10819 1418"/>
            <a:gd name="T165" fmla="*/ T164 w 9822"/>
            <a:gd name="T166" fmla="+- 0 13665 9894"/>
            <a:gd name="T167" fmla="*/ 13665 h 3808"/>
            <a:gd name="T168" fmla="+- 0 10751 1418"/>
            <a:gd name="T169" fmla="*/ T168 w 9822"/>
            <a:gd name="T170" fmla="+- 0 13685 9894"/>
            <a:gd name="T171" fmla="*/ 13685 h 3808"/>
            <a:gd name="T172" fmla="+- 0 10679 1418"/>
            <a:gd name="T173" fmla="*/ T172 w 9822"/>
            <a:gd name="T174" fmla="+- 0 13697 9894"/>
            <a:gd name="T175" fmla="*/ 13697 h 3808"/>
            <a:gd name="T176" fmla="+- 0 10605 1418"/>
            <a:gd name="T177" fmla="*/ T176 w 9822"/>
            <a:gd name="T178" fmla="+- 0 13702 9894"/>
            <a:gd name="T179" fmla="*/ 13702 h 3808"/>
            <a:gd name="T180" fmla="+- 0 2053 1418"/>
            <a:gd name="T181" fmla="*/ T180 w 9822"/>
            <a:gd name="T182" fmla="+- 0 13702 9894"/>
            <a:gd name="T183" fmla="*/ 13702 h 3808"/>
            <a:gd name="T184" fmla="+- 0 1979 1418"/>
            <a:gd name="T185" fmla="*/ T184 w 9822"/>
            <a:gd name="T186" fmla="+- 0 13697 9894"/>
            <a:gd name="T187" fmla="*/ 13697 h 3808"/>
            <a:gd name="T188" fmla="+- 0 1907 1418"/>
            <a:gd name="T189" fmla="*/ T188 w 9822"/>
            <a:gd name="T190" fmla="+- 0 13685 9894"/>
            <a:gd name="T191" fmla="*/ 13685 h 3808"/>
            <a:gd name="T192" fmla="+- 0 1839 1418"/>
            <a:gd name="T193" fmla="*/ T192 w 9822"/>
            <a:gd name="T194" fmla="+- 0 13665 9894"/>
            <a:gd name="T195" fmla="*/ 13665 h 3808"/>
            <a:gd name="T196" fmla="+- 0 1774 1418"/>
            <a:gd name="T197" fmla="*/ T196 w 9822"/>
            <a:gd name="T198" fmla="+- 0 13637 9894"/>
            <a:gd name="T199" fmla="*/ 13637 h 3808"/>
            <a:gd name="T200" fmla="+- 0 1712 1418"/>
            <a:gd name="T201" fmla="*/ T200 w 9822"/>
            <a:gd name="T202" fmla="+- 0 13603 9894"/>
            <a:gd name="T203" fmla="*/ 13603 h 3808"/>
            <a:gd name="T204" fmla="+- 0 1656 1418"/>
            <a:gd name="T205" fmla="*/ T204 w 9822"/>
            <a:gd name="T206" fmla="+- 0 13562 9894"/>
            <a:gd name="T207" fmla="*/ 13562 h 3808"/>
            <a:gd name="T208" fmla="+- 0 1604 1418"/>
            <a:gd name="T209" fmla="*/ T208 w 9822"/>
            <a:gd name="T210" fmla="+- 0 13516 9894"/>
            <a:gd name="T211" fmla="*/ 13516 h 3808"/>
            <a:gd name="T212" fmla="+- 0 1557 1418"/>
            <a:gd name="T213" fmla="*/ T212 w 9822"/>
            <a:gd name="T214" fmla="+- 0 13464 9894"/>
            <a:gd name="T215" fmla="*/ 13464 h 3808"/>
            <a:gd name="T216" fmla="+- 0 1517 1418"/>
            <a:gd name="T217" fmla="*/ T216 w 9822"/>
            <a:gd name="T218" fmla="+- 0 13407 9894"/>
            <a:gd name="T219" fmla="*/ 13407 h 3808"/>
            <a:gd name="T220" fmla="+- 0 1483 1418"/>
            <a:gd name="T221" fmla="*/ T220 w 9822"/>
            <a:gd name="T222" fmla="+- 0 13346 9894"/>
            <a:gd name="T223" fmla="*/ 13346 h 3808"/>
            <a:gd name="T224" fmla="+- 0 1455 1418"/>
            <a:gd name="T225" fmla="*/ T224 w 9822"/>
            <a:gd name="T226" fmla="+- 0 13281 9894"/>
            <a:gd name="T227" fmla="*/ 13281 h 3808"/>
            <a:gd name="T228" fmla="+- 0 1435 1418"/>
            <a:gd name="T229" fmla="*/ T228 w 9822"/>
            <a:gd name="T230" fmla="+- 0 13212 9894"/>
            <a:gd name="T231" fmla="*/ 13212 h 3808"/>
            <a:gd name="T232" fmla="+- 0 1422 1418"/>
            <a:gd name="T233" fmla="*/ T232 w 9822"/>
            <a:gd name="T234" fmla="+- 0 13141 9894"/>
            <a:gd name="T235" fmla="*/ 13141 h 3808"/>
            <a:gd name="T236" fmla="+- 0 1418 1418"/>
            <a:gd name="T237" fmla="*/ T236 w 9822"/>
            <a:gd name="T238" fmla="+- 0 13067 9894"/>
            <a:gd name="T239" fmla="*/ 13067 h 3808"/>
            <a:gd name="T240" fmla="+- 0 1418 1418"/>
            <a:gd name="T241" fmla="*/ T240 w 9822"/>
            <a:gd name="T242" fmla="+- 0 10528 9894"/>
            <a:gd name="T243" fmla="*/ 10528 h 3808"/>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 ang="0">
              <a:pos x="T181" y="T183"/>
            </a:cxn>
            <a:cxn ang="0">
              <a:pos x="T185" y="T187"/>
            </a:cxn>
            <a:cxn ang="0">
              <a:pos x="T189" y="T191"/>
            </a:cxn>
            <a:cxn ang="0">
              <a:pos x="T193" y="T195"/>
            </a:cxn>
            <a:cxn ang="0">
              <a:pos x="T197" y="T199"/>
            </a:cxn>
            <a:cxn ang="0">
              <a:pos x="T201" y="T203"/>
            </a:cxn>
            <a:cxn ang="0">
              <a:pos x="T205" y="T207"/>
            </a:cxn>
            <a:cxn ang="0">
              <a:pos x="T209" y="T211"/>
            </a:cxn>
            <a:cxn ang="0">
              <a:pos x="T213" y="T215"/>
            </a:cxn>
            <a:cxn ang="0">
              <a:pos x="T217" y="T219"/>
            </a:cxn>
            <a:cxn ang="0">
              <a:pos x="T221" y="T223"/>
            </a:cxn>
            <a:cxn ang="0">
              <a:pos x="T225" y="T227"/>
            </a:cxn>
            <a:cxn ang="0">
              <a:pos x="T229" y="T231"/>
            </a:cxn>
            <a:cxn ang="0">
              <a:pos x="T233" y="T235"/>
            </a:cxn>
            <a:cxn ang="0">
              <a:pos x="T237" y="T239"/>
            </a:cxn>
            <a:cxn ang="0">
              <a:pos x="T241" y="T243"/>
            </a:cxn>
          </a:cxnLst>
          <a:rect l="0" t="0" r="r" b="b"/>
          <a:pathLst>
            <a:path w="9822" h="3808">
              <a:moveTo>
                <a:pt x="0" y="634"/>
              </a:moveTo>
              <a:lnTo>
                <a:pt x="4" y="560"/>
              </a:lnTo>
              <a:lnTo>
                <a:pt x="17" y="489"/>
              </a:lnTo>
              <a:lnTo>
                <a:pt x="37" y="420"/>
              </a:lnTo>
              <a:lnTo>
                <a:pt x="65" y="355"/>
              </a:lnTo>
              <a:lnTo>
                <a:pt x="99" y="294"/>
              </a:lnTo>
              <a:lnTo>
                <a:pt x="139" y="237"/>
              </a:lnTo>
              <a:lnTo>
                <a:pt x="186" y="186"/>
              </a:lnTo>
              <a:lnTo>
                <a:pt x="238" y="139"/>
              </a:lnTo>
              <a:lnTo>
                <a:pt x="294" y="98"/>
              </a:lnTo>
              <a:lnTo>
                <a:pt x="356" y="64"/>
              </a:lnTo>
              <a:lnTo>
                <a:pt x="421" y="37"/>
              </a:lnTo>
              <a:lnTo>
                <a:pt x="489" y="16"/>
              </a:lnTo>
              <a:lnTo>
                <a:pt x="561" y="4"/>
              </a:lnTo>
              <a:lnTo>
                <a:pt x="635" y="0"/>
              </a:lnTo>
              <a:lnTo>
                <a:pt x="9187" y="0"/>
              </a:lnTo>
              <a:lnTo>
                <a:pt x="9261" y="4"/>
              </a:lnTo>
              <a:lnTo>
                <a:pt x="9333" y="16"/>
              </a:lnTo>
              <a:lnTo>
                <a:pt x="9401" y="37"/>
              </a:lnTo>
              <a:lnTo>
                <a:pt x="9466" y="64"/>
              </a:lnTo>
              <a:lnTo>
                <a:pt x="9528" y="98"/>
              </a:lnTo>
              <a:lnTo>
                <a:pt x="9584" y="139"/>
              </a:lnTo>
              <a:lnTo>
                <a:pt x="9636" y="186"/>
              </a:lnTo>
              <a:lnTo>
                <a:pt x="9683" y="237"/>
              </a:lnTo>
              <a:lnTo>
                <a:pt x="9723" y="294"/>
              </a:lnTo>
              <a:lnTo>
                <a:pt x="9757" y="355"/>
              </a:lnTo>
              <a:lnTo>
                <a:pt x="9785" y="420"/>
              </a:lnTo>
              <a:lnTo>
                <a:pt x="9805" y="489"/>
              </a:lnTo>
              <a:lnTo>
                <a:pt x="9818" y="560"/>
              </a:lnTo>
              <a:lnTo>
                <a:pt x="9822" y="634"/>
              </a:lnTo>
              <a:lnTo>
                <a:pt x="9822" y="3173"/>
              </a:lnTo>
              <a:lnTo>
                <a:pt x="9818" y="3247"/>
              </a:lnTo>
              <a:lnTo>
                <a:pt x="9805" y="3318"/>
              </a:lnTo>
              <a:lnTo>
                <a:pt x="9785" y="3387"/>
              </a:lnTo>
              <a:lnTo>
                <a:pt x="9757" y="3452"/>
              </a:lnTo>
              <a:lnTo>
                <a:pt x="9723" y="3513"/>
              </a:lnTo>
              <a:lnTo>
                <a:pt x="9683" y="3570"/>
              </a:lnTo>
              <a:lnTo>
                <a:pt x="9636" y="3622"/>
              </a:lnTo>
              <a:lnTo>
                <a:pt x="9584" y="3668"/>
              </a:lnTo>
              <a:lnTo>
                <a:pt x="9528" y="3709"/>
              </a:lnTo>
              <a:lnTo>
                <a:pt x="9466" y="3743"/>
              </a:lnTo>
              <a:lnTo>
                <a:pt x="9401" y="3771"/>
              </a:lnTo>
              <a:lnTo>
                <a:pt x="9333" y="3791"/>
              </a:lnTo>
              <a:lnTo>
                <a:pt x="9261" y="3803"/>
              </a:lnTo>
              <a:lnTo>
                <a:pt x="9187" y="3808"/>
              </a:lnTo>
              <a:lnTo>
                <a:pt x="635" y="3808"/>
              </a:lnTo>
              <a:lnTo>
                <a:pt x="561" y="3803"/>
              </a:lnTo>
              <a:lnTo>
                <a:pt x="489" y="3791"/>
              </a:lnTo>
              <a:lnTo>
                <a:pt x="421" y="3771"/>
              </a:lnTo>
              <a:lnTo>
                <a:pt x="356" y="3743"/>
              </a:lnTo>
              <a:lnTo>
                <a:pt x="294" y="3709"/>
              </a:lnTo>
              <a:lnTo>
                <a:pt x="238" y="3668"/>
              </a:lnTo>
              <a:lnTo>
                <a:pt x="186" y="3622"/>
              </a:lnTo>
              <a:lnTo>
                <a:pt x="139" y="3570"/>
              </a:lnTo>
              <a:lnTo>
                <a:pt x="99" y="3513"/>
              </a:lnTo>
              <a:lnTo>
                <a:pt x="65" y="3452"/>
              </a:lnTo>
              <a:lnTo>
                <a:pt x="37" y="3387"/>
              </a:lnTo>
              <a:lnTo>
                <a:pt x="17" y="3318"/>
              </a:lnTo>
              <a:lnTo>
                <a:pt x="4" y="3247"/>
              </a:lnTo>
              <a:lnTo>
                <a:pt x="0" y="3173"/>
              </a:lnTo>
              <a:lnTo>
                <a:pt x="0" y="634"/>
              </a:lnTo>
              <a:close/>
            </a:path>
          </a:pathLst>
        </a:custGeom>
        <a:noFill/>
        <a:ln w="12700">
          <a:solidFill>
            <a:srgbClr val="EC7C30"/>
          </a:solidFill>
          <a:prstDash val="solid"/>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285749</xdr:colOff>
      <xdr:row>41</xdr:row>
      <xdr:rowOff>161924</xdr:rowOff>
    </xdr:from>
    <xdr:to>
      <xdr:col>5</xdr:col>
      <xdr:colOff>800099</xdr:colOff>
      <xdr:row>54</xdr:row>
      <xdr:rowOff>76199</xdr:rowOff>
    </xdr:to>
    <xdr:sp macro="" textlink="">
      <xdr:nvSpPr>
        <xdr:cNvPr id="11" name="TextBox 10">
          <a:extLst>
            <a:ext uri="{FF2B5EF4-FFF2-40B4-BE49-F238E27FC236}">
              <a16:creationId xmlns:a16="http://schemas.microsoft.com/office/drawing/2014/main" id="{63DF17B2-963E-411F-78EC-D9D2C8952F15}"/>
            </a:ext>
          </a:extLst>
        </xdr:cNvPr>
        <xdr:cNvSpPr txBox="1"/>
      </xdr:nvSpPr>
      <xdr:spPr>
        <a:xfrm>
          <a:off x="895349" y="7724774"/>
          <a:ext cx="5667375" cy="220027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effectLst/>
            </a:rPr>
            <a:t>STEP</a:t>
          </a:r>
          <a:r>
            <a:rPr lang="en-US" sz="900" b="1">
              <a:solidFill>
                <a:schemeClr val="dk1"/>
              </a:solidFill>
              <a:effectLst/>
              <a:latin typeface="+mn-lt"/>
              <a:ea typeface="+mn-ea"/>
              <a:cs typeface="+mn-cs"/>
            </a:rPr>
            <a:t> 1:</a:t>
          </a:r>
          <a:r>
            <a:rPr lang="en-PH" sz="900">
              <a:effectLst/>
            </a:rPr>
            <a:t> </a:t>
          </a:r>
        </a:p>
        <a:p>
          <a:pPr marL="171450" indent="-171450">
            <a:buFont typeface="Arial" panose="020B0604020202020204" pitchFamily="34" charset="0"/>
            <a:buChar char="•"/>
          </a:pPr>
          <a:r>
            <a:rPr lang="en-US" sz="900">
              <a:solidFill>
                <a:schemeClr val="dk1"/>
              </a:solidFill>
              <a:effectLst/>
              <a:latin typeface="+mn-lt"/>
              <a:ea typeface="+mn-ea"/>
              <a:cs typeface="+mn-cs"/>
            </a:rPr>
            <a:t>You may transfer payment using following account details:</a:t>
          </a:r>
          <a:endParaRPr lang="en-PH" sz="900">
            <a:solidFill>
              <a:schemeClr val="dk1"/>
            </a:solidFill>
            <a:effectLst/>
            <a:latin typeface="+mn-lt"/>
            <a:ea typeface="+mn-ea"/>
            <a:cs typeface="+mn-cs"/>
          </a:endParaRPr>
        </a:p>
        <a:p>
          <a:pPr marL="171450" lvl="0" indent="-171450">
            <a:buFont typeface="Arial" panose="020B0604020202020204" pitchFamily="34" charset="0"/>
            <a:buChar char="•"/>
          </a:pPr>
          <a:r>
            <a:rPr lang="en-US" sz="900">
              <a:solidFill>
                <a:schemeClr val="dk1"/>
              </a:solidFill>
              <a:effectLst/>
              <a:latin typeface="+mn-lt"/>
              <a:ea typeface="+mn-ea"/>
              <a:cs typeface="+mn-cs"/>
            </a:rPr>
            <a:t>Account name: INSULAR HEALTH CARE, INC.</a:t>
          </a:r>
          <a:endParaRPr lang="en-PH" sz="900">
            <a:solidFill>
              <a:schemeClr val="dk1"/>
            </a:solidFill>
            <a:effectLst/>
            <a:latin typeface="+mn-lt"/>
            <a:ea typeface="+mn-ea"/>
            <a:cs typeface="+mn-cs"/>
          </a:endParaRPr>
        </a:p>
        <a:p>
          <a:pPr marL="171450" lvl="0" indent="-171450">
            <a:buFont typeface="Arial" panose="020B0604020202020204" pitchFamily="34" charset="0"/>
            <a:buChar char="•"/>
          </a:pPr>
          <a:r>
            <a:rPr lang="en-US" sz="900">
              <a:solidFill>
                <a:schemeClr val="dk1"/>
              </a:solidFill>
              <a:effectLst/>
              <a:latin typeface="+mn-lt"/>
              <a:ea typeface="+mn-ea"/>
              <a:cs typeface="+mn-cs"/>
            </a:rPr>
            <a:t>Account number (will depend on preferred bank)</a:t>
          </a:r>
          <a:endParaRPr lang="en-PH" sz="900">
            <a:solidFill>
              <a:schemeClr val="dk1"/>
            </a:solidFill>
            <a:effectLst/>
            <a:latin typeface="+mn-lt"/>
            <a:ea typeface="+mn-ea"/>
            <a:cs typeface="+mn-cs"/>
          </a:endParaRPr>
        </a:p>
        <a:p>
          <a:r>
            <a:rPr lang="en-US" sz="900">
              <a:solidFill>
                <a:schemeClr val="dk1"/>
              </a:solidFill>
              <a:effectLst/>
              <a:latin typeface="+mn-lt"/>
              <a:ea typeface="+mn-ea"/>
              <a:cs typeface="+mn-cs"/>
            </a:rPr>
            <a:t>              o  Unionbank: 000010019893</a:t>
          </a:r>
          <a:endParaRPr lang="en-PH" sz="900">
            <a:solidFill>
              <a:schemeClr val="dk1"/>
            </a:solidFill>
            <a:effectLst/>
            <a:latin typeface="+mn-lt"/>
            <a:ea typeface="+mn-ea"/>
            <a:cs typeface="+mn-cs"/>
          </a:endParaRPr>
        </a:p>
        <a:p>
          <a:r>
            <a:rPr lang="en-US" sz="900">
              <a:solidFill>
                <a:schemeClr val="dk1"/>
              </a:solidFill>
              <a:effectLst/>
              <a:latin typeface="+mn-lt"/>
              <a:ea typeface="+mn-ea"/>
              <a:cs typeface="+mn-cs"/>
            </a:rPr>
            <a:t>              o  BDO: 002048012136</a:t>
          </a:r>
          <a:endParaRPr lang="en-PH" sz="900">
            <a:solidFill>
              <a:schemeClr val="dk1"/>
            </a:solidFill>
            <a:effectLst/>
            <a:latin typeface="+mn-lt"/>
            <a:ea typeface="+mn-ea"/>
            <a:cs typeface="+mn-cs"/>
          </a:endParaRPr>
        </a:p>
        <a:p>
          <a:r>
            <a:rPr lang="en-US" sz="900">
              <a:solidFill>
                <a:schemeClr val="dk1"/>
              </a:solidFill>
              <a:effectLst/>
              <a:latin typeface="+mn-lt"/>
              <a:ea typeface="+mn-ea"/>
              <a:cs typeface="+mn-cs"/>
            </a:rPr>
            <a:t>              o  BPI: 3390007875</a:t>
          </a:r>
        </a:p>
        <a:p>
          <a:pPr marL="171450" indent="-171450">
            <a:buFont typeface="Arial" panose="020B0604020202020204" pitchFamily="34" charset="0"/>
            <a:buChar char="•"/>
          </a:pPr>
          <a:r>
            <a:rPr lang="en-US" sz="900">
              <a:solidFill>
                <a:schemeClr val="dk1"/>
              </a:solidFill>
              <a:effectLst/>
              <a:latin typeface="+mn-lt"/>
              <a:ea typeface="+mn-ea"/>
              <a:cs typeface="+mn-cs"/>
            </a:rPr>
            <a:t>Reference number (if needed):</a:t>
          </a:r>
          <a:r>
            <a:rPr lang="en-US" sz="900" baseline="0">
              <a:solidFill>
                <a:schemeClr val="dk1"/>
              </a:solidFill>
              <a:effectLst/>
              <a:latin typeface="+mn-lt"/>
              <a:ea typeface="+mn-ea"/>
              <a:cs typeface="+mn-cs"/>
            </a:rPr>
            <a:t> </a:t>
          </a:r>
          <a:endParaRPr lang="en-PH" sz="900">
            <a:solidFill>
              <a:schemeClr val="dk1"/>
            </a:solidFill>
            <a:effectLst/>
            <a:latin typeface="+mn-lt"/>
            <a:ea typeface="+mn-ea"/>
            <a:cs typeface="+mn-cs"/>
          </a:endParaRPr>
        </a:p>
        <a:p>
          <a:endParaRPr lang="en-US" sz="900">
            <a:solidFill>
              <a:schemeClr val="dk1"/>
            </a:solidFill>
            <a:effectLst/>
            <a:latin typeface="+mn-lt"/>
            <a:ea typeface="+mn-ea"/>
            <a:cs typeface="+mn-cs"/>
          </a:endParaRPr>
        </a:p>
        <a:p>
          <a:r>
            <a:rPr lang="en-US" sz="900">
              <a:solidFill>
                <a:schemeClr val="dk1"/>
              </a:solidFill>
              <a:effectLst/>
              <a:latin typeface="+mn-lt"/>
              <a:ea typeface="+mn-ea"/>
              <a:cs typeface="+mn-cs"/>
            </a:rPr>
            <a:t>You can also pay via other payment channels such as over the counter, e-wallet and credit card through</a:t>
          </a:r>
          <a:endParaRPr lang="en-PH" sz="900">
            <a:solidFill>
              <a:schemeClr val="dk1"/>
            </a:solidFill>
            <a:effectLst/>
            <a:latin typeface="+mn-lt"/>
            <a:ea typeface="+mn-ea"/>
            <a:cs typeface="+mn-cs"/>
          </a:endParaRPr>
        </a:p>
        <a:p>
          <a:r>
            <a:rPr lang="en-US" sz="900" b="1" u="sng">
              <a:solidFill>
                <a:schemeClr val="dk1"/>
              </a:solidFill>
              <a:effectLst/>
              <a:latin typeface="+mn-lt"/>
              <a:ea typeface="+mn-ea"/>
              <a:cs typeface="+mn-cs"/>
              <a:hlinkClick xmlns:r="http://schemas.openxmlformats.org/officeDocument/2006/relationships" r:id=""/>
            </a:rPr>
            <a:t>Payments - iCare Top Affordable HMO Philippines</a:t>
          </a:r>
          <a:endParaRPr lang="en-PH" sz="900" b="1" u="sng">
            <a:solidFill>
              <a:schemeClr val="dk1"/>
            </a:solidFill>
            <a:effectLst/>
            <a:latin typeface="+mn-lt"/>
            <a:ea typeface="+mn-ea"/>
            <a:cs typeface="+mn-cs"/>
          </a:endParaRPr>
        </a:p>
        <a:p>
          <a:r>
            <a:rPr lang="en-US" sz="900" b="1">
              <a:solidFill>
                <a:schemeClr val="dk1"/>
              </a:solidFill>
              <a:effectLst/>
              <a:latin typeface="+mn-lt"/>
              <a:ea typeface="+mn-ea"/>
              <a:cs typeface="+mn-cs"/>
            </a:rPr>
            <a:t> </a:t>
          </a:r>
          <a:endParaRPr lang="en-PH" sz="900">
            <a:solidFill>
              <a:schemeClr val="dk1"/>
            </a:solidFill>
            <a:effectLst/>
            <a:latin typeface="+mn-lt"/>
            <a:ea typeface="+mn-ea"/>
            <a:cs typeface="+mn-cs"/>
          </a:endParaRPr>
        </a:p>
        <a:p>
          <a:r>
            <a:rPr lang="en-US" sz="900" b="1">
              <a:solidFill>
                <a:schemeClr val="dk1"/>
              </a:solidFill>
              <a:effectLst/>
              <a:latin typeface="+mn-lt"/>
              <a:ea typeface="+mn-ea"/>
              <a:cs typeface="+mn-cs"/>
            </a:rPr>
            <a:t>STEP 2: </a:t>
          </a:r>
          <a:r>
            <a:rPr lang="en-US" sz="900">
              <a:solidFill>
                <a:schemeClr val="dk1"/>
              </a:solidFill>
              <a:effectLst/>
              <a:latin typeface="+mn-lt"/>
              <a:ea typeface="+mn-ea"/>
              <a:cs typeface="+mn-cs"/>
            </a:rPr>
            <a:t>Once paid, send proof of payment to Insular Health Care</a:t>
          </a:r>
          <a:r>
            <a:rPr lang="en-US" sz="900" baseline="0">
              <a:solidFill>
                <a:schemeClr val="dk1"/>
              </a:solidFill>
              <a:effectLst/>
              <a:latin typeface="+mn-lt"/>
              <a:ea typeface="+mn-ea"/>
              <a:cs typeface="+mn-cs"/>
            </a:rPr>
            <a:t> </a:t>
          </a:r>
          <a:r>
            <a:rPr lang="en-US" sz="900">
              <a:solidFill>
                <a:schemeClr val="dk1"/>
              </a:solidFill>
              <a:effectLst/>
              <a:latin typeface="+mn-lt"/>
              <a:ea typeface="+mn-ea"/>
              <a:cs typeface="+mn-cs"/>
            </a:rPr>
            <a:t>to </a:t>
          </a:r>
          <a:r>
            <a:rPr lang="en-US" sz="900">
              <a:solidFill>
                <a:schemeClr val="dk1"/>
              </a:solidFill>
              <a:effectLst/>
              <a:latin typeface="+mn-lt"/>
              <a:ea typeface="+mn-ea"/>
              <a:cs typeface="+mn-cs"/>
              <a:hlinkClick xmlns:r="http://schemas.openxmlformats.org/officeDocument/2006/relationships" r:id=""/>
            </a:rPr>
            <a:t>cashier@insularhealthcare.com.ph</a:t>
          </a:r>
          <a:r>
            <a:rPr lang="en-US" sz="900" u="none" strike="noStrike">
              <a:solidFill>
                <a:schemeClr val="dk1"/>
              </a:solidFill>
              <a:effectLst/>
              <a:latin typeface="+mn-lt"/>
              <a:ea typeface="+mn-ea"/>
              <a:cs typeface="+mn-cs"/>
              <a:hlinkClick xmlns:r="http://schemas.openxmlformats.org/officeDocument/2006/relationships" r:id=""/>
            </a:rPr>
            <a:t>. </a:t>
          </a:r>
          <a:r>
            <a:rPr lang="en-US" sz="900">
              <a:solidFill>
                <a:schemeClr val="dk1"/>
              </a:solidFill>
              <a:effectLst/>
              <a:latin typeface="+mn-lt"/>
              <a:ea typeface="+mn-ea"/>
              <a:cs typeface="+mn-cs"/>
            </a:rPr>
            <a:t>Payments net of withholding taxes must be accompanied by ORIGINAL BIR FORM 2307and / or 2306.</a:t>
          </a:r>
          <a:endParaRPr lang="en-PH" sz="900">
            <a:solidFill>
              <a:schemeClr val="dk1"/>
            </a:solidFill>
            <a:effectLst/>
            <a:latin typeface="+mn-lt"/>
            <a:ea typeface="+mn-ea"/>
            <a:cs typeface="+mn-cs"/>
          </a:endParaRPr>
        </a:p>
        <a:p>
          <a:r>
            <a:rPr lang="en-US" sz="900">
              <a:solidFill>
                <a:schemeClr val="dk1"/>
              </a:solidFill>
              <a:effectLst/>
              <a:latin typeface="+mn-lt"/>
              <a:ea typeface="+mn-ea"/>
              <a:cs typeface="+mn-cs"/>
            </a:rPr>
            <a:t> </a:t>
          </a:r>
          <a:endParaRPr lang="en-PH" sz="900">
            <a:solidFill>
              <a:schemeClr val="dk1"/>
            </a:solidFill>
            <a:effectLst/>
            <a:latin typeface="+mn-lt"/>
            <a:ea typeface="+mn-ea"/>
            <a:cs typeface="+mn-cs"/>
          </a:endParaRPr>
        </a:p>
        <a:p>
          <a:endParaRPr lang="en-PH" sz="1100"/>
        </a:p>
      </xdr:txBody>
    </xdr:sp>
    <xdr:clientData/>
  </xdr:twoCellAnchor>
  <xdr:twoCellAnchor>
    <xdr:from>
      <xdr:col>2</xdr:col>
      <xdr:colOff>2790825</xdr:colOff>
      <xdr:row>40</xdr:row>
      <xdr:rowOff>57150</xdr:rowOff>
    </xdr:from>
    <xdr:to>
      <xdr:col>4</xdr:col>
      <xdr:colOff>141170</xdr:colOff>
      <xdr:row>42</xdr:row>
      <xdr:rowOff>49083</xdr:rowOff>
    </xdr:to>
    <xdr:sp macro="" textlink="">
      <xdr:nvSpPr>
        <xdr:cNvPr id="10" name="docshape6">
          <a:extLst>
            <a:ext uri="{FF2B5EF4-FFF2-40B4-BE49-F238E27FC236}">
              <a16:creationId xmlns:a16="http://schemas.microsoft.com/office/drawing/2014/main" id="{6FA44845-E204-472B-B4ED-F13AE648DB41}"/>
            </a:ext>
          </a:extLst>
        </xdr:cNvPr>
        <xdr:cNvSpPr>
          <a:spLocks/>
        </xdr:cNvSpPr>
      </xdr:nvSpPr>
      <xdr:spPr bwMode="auto">
        <a:xfrm>
          <a:off x="3400425" y="7429500"/>
          <a:ext cx="1712795" cy="372933"/>
        </a:xfrm>
        <a:custGeom>
          <a:avLst/>
          <a:gdLst>
            <a:gd name="T0" fmla="+- 0 7489 5002"/>
            <a:gd name="T1" fmla="*/ T0 w 2964"/>
            <a:gd name="T2" fmla="+- 0 9655 9655"/>
            <a:gd name="T3" fmla="*/ 9655 h 662"/>
            <a:gd name="T4" fmla="+- 0 5479 5002"/>
            <a:gd name="T5" fmla="*/ T4 w 2964"/>
            <a:gd name="T6" fmla="+- 0 9655 9655"/>
            <a:gd name="T7" fmla="*/ 9655 h 662"/>
            <a:gd name="T8" fmla="+- 0 5393 5002"/>
            <a:gd name="T9" fmla="*/ T8 w 2964"/>
            <a:gd name="T10" fmla="+- 0 9660 9655"/>
            <a:gd name="T11" fmla="*/ 9660 h 662"/>
            <a:gd name="T12" fmla="+- 0 5312 5002"/>
            <a:gd name="T13" fmla="*/ T12 w 2964"/>
            <a:gd name="T14" fmla="+- 0 9675 9655"/>
            <a:gd name="T15" fmla="*/ 9675 h 662"/>
            <a:gd name="T16" fmla="+- 0 5238 5002"/>
            <a:gd name="T17" fmla="*/ T16 w 2964"/>
            <a:gd name="T18" fmla="+- 0 9700 9655"/>
            <a:gd name="T19" fmla="*/ 9700 h 662"/>
            <a:gd name="T20" fmla="+- 0 5172 5002"/>
            <a:gd name="T21" fmla="*/ T20 w 2964"/>
            <a:gd name="T22" fmla="+- 0 9732 9655"/>
            <a:gd name="T23" fmla="*/ 9732 h 662"/>
            <a:gd name="T24" fmla="+- 0 5114 5002"/>
            <a:gd name="T25" fmla="*/ T24 w 2964"/>
            <a:gd name="T26" fmla="+- 0 9772 9655"/>
            <a:gd name="T27" fmla="*/ 9772 h 662"/>
            <a:gd name="T28" fmla="+- 0 5067 5002"/>
            <a:gd name="T29" fmla="*/ T28 w 2964"/>
            <a:gd name="T30" fmla="+- 0 9818 9655"/>
            <a:gd name="T31" fmla="*/ 9818 h 662"/>
            <a:gd name="T32" fmla="+- 0 5032 5002"/>
            <a:gd name="T33" fmla="*/ T32 w 2964"/>
            <a:gd name="T34" fmla="+- 0 9870 9655"/>
            <a:gd name="T35" fmla="*/ 9870 h 662"/>
            <a:gd name="T36" fmla="+- 0 5010 5002"/>
            <a:gd name="T37" fmla="*/ T36 w 2964"/>
            <a:gd name="T38" fmla="+- 0 9926 9655"/>
            <a:gd name="T39" fmla="*/ 9926 h 662"/>
            <a:gd name="T40" fmla="+- 0 5002 5002"/>
            <a:gd name="T41" fmla="*/ T40 w 2964"/>
            <a:gd name="T42" fmla="+- 0 9985 9655"/>
            <a:gd name="T43" fmla="*/ 9985 h 662"/>
            <a:gd name="T44" fmla="+- 0 5010 5002"/>
            <a:gd name="T45" fmla="*/ T44 w 2964"/>
            <a:gd name="T46" fmla="+- 0 10045 9655"/>
            <a:gd name="T47" fmla="*/ 10045 h 662"/>
            <a:gd name="T48" fmla="+- 0 5032 5002"/>
            <a:gd name="T49" fmla="*/ T48 w 2964"/>
            <a:gd name="T50" fmla="+- 0 10101 9655"/>
            <a:gd name="T51" fmla="*/ 10101 h 662"/>
            <a:gd name="T52" fmla="+- 0 5067 5002"/>
            <a:gd name="T53" fmla="*/ T52 w 2964"/>
            <a:gd name="T54" fmla="+- 0 10152 9655"/>
            <a:gd name="T55" fmla="*/ 10152 h 662"/>
            <a:gd name="T56" fmla="+- 0 5114 5002"/>
            <a:gd name="T57" fmla="*/ T56 w 2964"/>
            <a:gd name="T58" fmla="+- 0 10199 9655"/>
            <a:gd name="T59" fmla="*/ 10199 h 662"/>
            <a:gd name="T60" fmla="+- 0 5172 5002"/>
            <a:gd name="T61" fmla="*/ T60 w 2964"/>
            <a:gd name="T62" fmla="+- 0 10239 9655"/>
            <a:gd name="T63" fmla="*/ 10239 h 662"/>
            <a:gd name="T64" fmla="+- 0 5238 5002"/>
            <a:gd name="T65" fmla="*/ T64 w 2964"/>
            <a:gd name="T66" fmla="+- 0 10271 9655"/>
            <a:gd name="T67" fmla="*/ 10271 h 662"/>
            <a:gd name="T68" fmla="+- 0 5312 5002"/>
            <a:gd name="T69" fmla="*/ T68 w 2964"/>
            <a:gd name="T70" fmla="+- 0 10296 9655"/>
            <a:gd name="T71" fmla="*/ 10296 h 662"/>
            <a:gd name="T72" fmla="+- 0 5393 5002"/>
            <a:gd name="T73" fmla="*/ T72 w 2964"/>
            <a:gd name="T74" fmla="+- 0 10311 9655"/>
            <a:gd name="T75" fmla="*/ 10311 h 662"/>
            <a:gd name="T76" fmla="+- 0 5479 5002"/>
            <a:gd name="T77" fmla="*/ T76 w 2964"/>
            <a:gd name="T78" fmla="+- 0 10316 9655"/>
            <a:gd name="T79" fmla="*/ 10316 h 662"/>
            <a:gd name="T80" fmla="+- 0 7489 5002"/>
            <a:gd name="T81" fmla="*/ T80 w 2964"/>
            <a:gd name="T82" fmla="+- 0 10316 9655"/>
            <a:gd name="T83" fmla="*/ 10316 h 662"/>
            <a:gd name="T84" fmla="+- 0 7575 5002"/>
            <a:gd name="T85" fmla="*/ T84 w 2964"/>
            <a:gd name="T86" fmla="+- 0 10311 9655"/>
            <a:gd name="T87" fmla="*/ 10311 h 662"/>
            <a:gd name="T88" fmla="+- 0 7655 5002"/>
            <a:gd name="T89" fmla="*/ T88 w 2964"/>
            <a:gd name="T90" fmla="+- 0 10296 9655"/>
            <a:gd name="T91" fmla="*/ 10296 h 662"/>
            <a:gd name="T92" fmla="+- 0 7730 5002"/>
            <a:gd name="T93" fmla="*/ T92 w 2964"/>
            <a:gd name="T94" fmla="+- 0 10271 9655"/>
            <a:gd name="T95" fmla="*/ 10271 h 662"/>
            <a:gd name="T96" fmla="+- 0 7796 5002"/>
            <a:gd name="T97" fmla="*/ T96 w 2964"/>
            <a:gd name="T98" fmla="+- 0 10239 9655"/>
            <a:gd name="T99" fmla="*/ 10239 h 662"/>
            <a:gd name="T100" fmla="+- 0 7854 5002"/>
            <a:gd name="T101" fmla="*/ T100 w 2964"/>
            <a:gd name="T102" fmla="+- 0 10199 9655"/>
            <a:gd name="T103" fmla="*/ 10199 h 662"/>
            <a:gd name="T104" fmla="+- 0 7901 5002"/>
            <a:gd name="T105" fmla="*/ T104 w 2964"/>
            <a:gd name="T106" fmla="+- 0 10152 9655"/>
            <a:gd name="T107" fmla="*/ 10152 h 662"/>
            <a:gd name="T108" fmla="+- 0 7936 5002"/>
            <a:gd name="T109" fmla="*/ T108 w 2964"/>
            <a:gd name="T110" fmla="+- 0 10101 9655"/>
            <a:gd name="T111" fmla="*/ 10101 h 662"/>
            <a:gd name="T112" fmla="+- 0 7958 5002"/>
            <a:gd name="T113" fmla="*/ T112 w 2964"/>
            <a:gd name="T114" fmla="+- 0 10045 9655"/>
            <a:gd name="T115" fmla="*/ 10045 h 662"/>
            <a:gd name="T116" fmla="+- 0 7966 5002"/>
            <a:gd name="T117" fmla="*/ T116 w 2964"/>
            <a:gd name="T118" fmla="+- 0 9985 9655"/>
            <a:gd name="T119" fmla="*/ 9985 h 662"/>
            <a:gd name="T120" fmla="+- 0 7958 5002"/>
            <a:gd name="T121" fmla="*/ T120 w 2964"/>
            <a:gd name="T122" fmla="+- 0 9926 9655"/>
            <a:gd name="T123" fmla="*/ 9926 h 662"/>
            <a:gd name="T124" fmla="+- 0 7936 5002"/>
            <a:gd name="T125" fmla="*/ T124 w 2964"/>
            <a:gd name="T126" fmla="+- 0 9870 9655"/>
            <a:gd name="T127" fmla="*/ 9870 h 662"/>
            <a:gd name="T128" fmla="+- 0 7901 5002"/>
            <a:gd name="T129" fmla="*/ T128 w 2964"/>
            <a:gd name="T130" fmla="+- 0 9818 9655"/>
            <a:gd name="T131" fmla="*/ 9818 h 662"/>
            <a:gd name="T132" fmla="+- 0 7854 5002"/>
            <a:gd name="T133" fmla="*/ T132 w 2964"/>
            <a:gd name="T134" fmla="+- 0 9772 9655"/>
            <a:gd name="T135" fmla="*/ 9772 h 662"/>
            <a:gd name="T136" fmla="+- 0 7796 5002"/>
            <a:gd name="T137" fmla="*/ T136 w 2964"/>
            <a:gd name="T138" fmla="+- 0 9732 9655"/>
            <a:gd name="T139" fmla="*/ 9732 h 662"/>
            <a:gd name="T140" fmla="+- 0 7730 5002"/>
            <a:gd name="T141" fmla="*/ T140 w 2964"/>
            <a:gd name="T142" fmla="+- 0 9700 9655"/>
            <a:gd name="T143" fmla="*/ 9700 h 662"/>
            <a:gd name="T144" fmla="+- 0 7655 5002"/>
            <a:gd name="T145" fmla="*/ T144 w 2964"/>
            <a:gd name="T146" fmla="+- 0 9675 9655"/>
            <a:gd name="T147" fmla="*/ 9675 h 662"/>
            <a:gd name="T148" fmla="+- 0 7575 5002"/>
            <a:gd name="T149" fmla="*/ T148 w 2964"/>
            <a:gd name="T150" fmla="+- 0 9660 9655"/>
            <a:gd name="T151" fmla="*/ 9660 h 662"/>
            <a:gd name="T152" fmla="+- 0 7489 5002"/>
            <a:gd name="T153" fmla="*/ T152 w 2964"/>
            <a:gd name="T154" fmla="+- 0 9655 9655"/>
            <a:gd name="T155" fmla="*/ 9655 h 66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Lst>
          <a:rect l="0" t="0" r="r" b="b"/>
          <a:pathLst>
            <a:path w="2964" h="662">
              <a:moveTo>
                <a:pt x="2487" y="0"/>
              </a:moveTo>
              <a:lnTo>
                <a:pt x="477" y="0"/>
              </a:lnTo>
              <a:lnTo>
                <a:pt x="391" y="5"/>
              </a:lnTo>
              <a:lnTo>
                <a:pt x="310" y="20"/>
              </a:lnTo>
              <a:lnTo>
                <a:pt x="236" y="45"/>
              </a:lnTo>
              <a:lnTo>
                <a:pt x="170" y="77"/>
              </a:lnTo>
              <a:lnTo>
                <a:pt x="112" y="117"/>
              </a:lnTo>
              <a:lnTo>
                <a:pt x="65" y="163"/>
              </a:lnTo>
              <a:lnTo>
                <a:pt x="30" y="215"/>
              </a:lnTo>
              <a:lnTo>
                <a:pt x="8" y="271"/>
              </a:lnTo>
              <a:lnTo>
                <a:pt x="0" y="330"/>
              </a:lnTo>
              <a:lnTo>
                <a:pt x="8" y="390"/>
              </a:lnTo>
              <a:lnTo>
                <a:pt x="30" y="446"/>
              </a:lnTo>
              <a:lnTo>
                <a:pt x="65" y="497"/>
              </a:lnTo>
              <a:lnTo>
                <a:pt x="112" y="544"/>
              </a:lnTo>
              <a:lnTo>
                <a:pt x="170" y="584"/>
              </a:lnTo>
              <a:lnTo>
                <a:pt x="236" y="616"/>
              </a:lnTo>
              <a:lnTo>
                <a:pt x="310" y="641"/>
              </a:lnTo>
              <a:lnTo>
                <a:pt x="391" y="656"/>
              </a:lnTo>
              <a:lnTo>
                <a:pt x="477" y="661"/>
              </a:lnTo>
              <a:lnTo>
                <a:pt x="2487" y="661"/>
              </a:lnTo>
              <a:lnTo>
                <a:pt x="2573" y="656"/>
              </a:lnTo>
              <a:lnTo>
                <a:pt x="2653" y="641"/>
              </a:lnTo>
              <a:lnTo>
                <a:pt x="2728" y="616"/>
              </a:lnTo>
              <a:lnTo>
                <a:pt x="2794" y="584"/>
              </a:lnTo>
              <a:lnTo>
                <a:pt x="2852" y="544"/>
              </a:lnTo>
              <a:lnTo>
                <a:pt x="2899" y="497"/>
              </a:lnTo>
              <a:lnTo>
                <a:pt x="2934" y="446"/>
              </a:lnTo>
              <a:lnTo>
                <a:pt x="2956" y="390"/>
              </a:lnTo>
              <a:lnTo>
                <a:pt x="2964" y="330"/>
              </a:lnTo>
              <a:lnTo>
                <a:pt x="2956" y="271"/>
              </a:lnTo>
              <a:lnTo>
                <a:pt x="2934" y="215"/>
              </a:lnTo>
              <a:lnTo>
                <a:pt x="2899" y="163"/>
              </a:lnTo>
              <a:lnTo>
                <a:pt x="2852" y="117"/>
              </a:lnTo>
              <a:lnTo>
                <a:pt x="2794" y="77"/>
              </a:lnTo>
              <a:lnTo>
                <a:pt x="2728" y="45"/>
              </a:lnTo>
              <a:lnTo>
                <a:pt x="2653" y="20"/>
              </a:lnTo>
              <a:lnTo>
                <a:pt x="2573" y="5"/>
              </a:lnTo>
              <a:lnTo>
                <a:pt x="2487" y="0"/>
              </a:lnTo>
              <a:close/>
            </a:path>
          </a:pathLst>
        </a:custGeom>
        <a:solidFill>
          <a:srgbClr val="EC7C3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2905126</xdr:colOff>
      <xdr:row>40</xdr:row>
      <xdr:rowOff>104776</xdr:rowOff>
    </xdr:from>
    <xdr:to>
      <xdr:col>4</xdr:col>
      <xdr:colOff>9526</xdr:colOff>
      <xdr:row>41</xdr:row>
      <xdr:rowOff>161926</xdr:rowOff>
    </xdr:to>
    <xdr:sp macro="" textlink="">
      <xdr:nvSpPr>
        <xdr:cNvPr id="12" name="TextBox 11">
          <a:extLst>
            <a:ext uri="{FF2B5EF4-FFF2-40B4-BE49-F238E27FC236}">
              <a16:creationId xmlns:a16="http://schemas.microsoft.com/office/drawing/2014/main" id="{1E83A8CC-1B70-EE60-CFD0-AE6E9B388900}"/>
            </a:ext>
          </a:extLst>
        </xdr:cNvPr>
        <xdr:cNvSpPr txBox="1"/>
      </xdr:nvSpPr>
      <xdr:spPr>
        <a:xfrm>
          <a:off x="3514726" y="7477126"/>
          <a:ext cx="14668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200" b="1">
              <a:solidFill>
                <a:schemeClr val="bg1"/>
              </a:solidFill>
            </a:rPr>
            <a:t>PAYMENT</a:t>
          </a:r>
          <a:r>
            <a:rPr lang="en-PH" sz="1100" b="1">
              <a:solidFill>
                <a:schemeClr val="bg1"/>
              </a:solidFill>
            </a:rPr>
            <a:t> METHODS</a:t>
          </a:r>
        </a:p>
      </xdr:txBody>
    </xdr:sp>
    <xdr:clientData/>
  </xdr:twoCellAnchor>
  <xdr:twoCellAnchor editAs="oneCell">
    <xdr:from>
      <xdr:col>1</xdr:col>
      <xdr:colOff>419100</xdr:colOff>
      <xdr:row>58</xdr:row>
      <xdr:rowOff>133351</xdr:rowOff>
    </xdr:from>
    <xdr:to>
      <xdr:col>2</xdr:col>
      <xdr:colOff>1581150</xdr:colOff>
      <xdr:row>63</xdr:row>
      <xdr:rowOff>185157</xdr:rowOff>
    </xdr:to>
    <xdr:pic>
      <xdr:nvPicPr>
        <xdr:cNvPr id="14" name="Picture 13">
          <a:extLst>
            <a:ext uri="{FF2B5EF4-FFF2-40B4-BE49-F238E27FC236}">
              <a16:creationId xmlns:a16="http://schemas.microsoft.com/office/drawing/2014/main" id="{A2DCFE2E-694D-E646-4008-90E0C7EEA10B}"/>
            </a:ext>
          </a:extLst>
        </xdr:cNvPr>
        <xdr:cNvPicPr>
          <a:picLocks noChangeAspect="1"/>
        </xdr:cNvPicPr>
      </xdr:nvPicPr>
      <xdr:blipFill>
        <a:blip xmlns:r="http://schemas.openxmlformats.org/officeDocument/2006/relationships" r:embed="rId2"/>
        <a:stretch>
          <a:fillRect/>
        </a:stretch>
      </xdr:blipFill>
      <xdr:spPr>
        <a:xfrm>
          <a:off x="419100" y="10744201"/>
          <a:ext cx="1581150" cy="1004306"/>
        </a:xfrm>
        <a:prstGeom prst="rect">
          <a:avLst/>
        </a:prstGeom>
      </xdr:spPr>
    </xdr:pic>
    <xdr:clientData/>
  </xdr:twoCellAnchor>
  <xdr:twoCellAnchor>
    <xdr:from>
      <xdr:col>2</xdr:col>
      <xdr:colOff>0</xdr:colOff>
      <xdr:row>64</xdr:row>
      <xdr:rowOff>66675</xdr:rowOff>
    </xdr:from>
    <xdr:to>
      <xdr:col>2</xdr:col>
      <xdr:colOff>3448051</xdr:colOff>
      <xdr:row>71</xdr:row>
      <xdr:rowOff>114300</xdr:rowOff>
    </xdr:to>
    <xdr:sp macro="" textlink="">
      <xdr:nvSpPr>
        <xdr:cNvPr id="3" name="TextBox 2">
          <a:extLst>
            <a:ext uri="{FF2B5EF4-FFF2-40B4-BE49-F238E27FC236}">
              <a16:creationId xmlns:a16="http://schemas.microsoft.com/office/drawing/2014/main" id="{D3CCEBB6-03ED-41AA-D4D5-21411BB44483}"/>
            </a:ext>
          </a:extLst>
        </xdr:cNvPr>
        <xdr:cNvSpPr txBox="1"/>
      </xdr:nvSpPr>
      <xdr:spPr>
        <a:xfrm>
          <a:off x="276225" y="13916025"/>
          <a:ext cx="3448051" cy="1381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ase"/>
          <a:endParaRPr lang="en-PH" sz="1100">
            <a:solidFill>
              <a:schemeClr val="dk1"/>
            </a:solidFill>
            <a:effectLst/>
            <a:latin typeface="+mn-lt"/>
            <a:ea typeface="+mn-ea"/>
            <a:cs typeface="+mn-cs"/>
          </a:endParaRPr>
        </a:p>
        <a:p>
          <a:pPr fontAlgn="base"/>
          <a:r>
            <a:rPr lang="en-PH" sz="1100" b="1">
              <a:solidFill>
                <a:schemeClr val="dk1"/>
              </a:solidFill>
              <a:effectLst/>
              <a:latin typeface="+mn-lt"/>
              <a:ea typeface="+mn-ea"/>
              <a:cs typeface="+mn-cs"/>
            </a:rPr>
            <a:t> </a:t>
          </a:r>
          <a:endParaRPr lang="en-PH" sz="1100">
            <a:solidFill>
              <a:schemeClr val="dk1"/>
            </a:solidFill>
            <a:effectLst/>
            <a:latin typeface="+mn-lt"/>
            <a:ea typeface="+mn-ea"/>
            <a:cs typeface="+mn-cs"/>
          </a:endParaRPr>
        </a:p>
        <a:p>
          <a:pPr fontAlgn="base"/>
          <a:endParaRPr lang="en-PH" sz="1100">
            <a:solidFill>
              <a:schemeClr val="dk1"/>
            </a:solidFill>
            <a:effectLst/>
            <a:latin typeface="+mn-lt"/>
            <a:ea typeface="+mn-ea"/>
            <a:cs typeface="+mn-cs"/>
          </a:endParaRPr>
        </a:p>
        <a:p>
          <a:pPr fontAlgn="base"/>
          <a:endParaRPr lang="en-PH" sz="1100">
            <a:solidFill>
              <a:schemeClr val="dk1"/>
            </a:solidFill>
            <a:effectLst/>
            <a:latin typeface="+mn-lt"/>
            <a:ea typeface="+mn-ea"/>
            <a:cs typeface="+mn-cs"/>
          </a:endParaRPr>
        </a:p>
        <a:p>
          <a:pPr fontAlgn="base"/>
          <a:r>
            <a:rPr lang="en-PH" sz="1100" b="1">
              <a:solidFill>
                <a:schemeClr val="dk1"/>
              </a:solidFill>
              <a:effectLst/>
              <a:latin typeface="+mn-lt"/>
              <a:ea typeface="+mn-ea"/>
              <a:cs typeface="+mn-cs"/>
            </a:rPr>
            <a:t>W:</a:t>
          </a:r>
          <a:r>
            <a:rPr lang="en-PH" sz="1100">
              <a:solidFill>
                <a:schemeClr val="dk1"/>
              </a:solidFill>
              <a:effectLst/>
              <a:latin typeface="+mn-lt"/>
              <a:ea typeface="+mn-ea"/>
              <a:cs typeface="+mn-cs"/>
            </a:rPr>
            <a:t> </a:t>
          </a:r>
          <a:r>
            <a:rPr lang="en-PH" sz="1100" u="sng">
              <a:solidFill>
                <a:schemeClr val="dk1"/>
              </a:solidFill>
              <a:effectLst/>
              <a:latin typeface="+mn-lt"/>
              <a:ea typeface="+mn-ea"/>
              <a:cs typeface="+mn-cs"/>
            </a:rPr>
            <a:t>www</a:t>
          </a:r>
          <a:r>
            <a:rPr lang="en-PH" sz="1100">
              <a:solidFill>
                <a:schemeClr val="dk1"/>
              </a:solidFill>
              <a:effectLst/>
              <a:latin typeface="+mn-lt"/>
              <a:ea typeface="+mn-ea"/>
              <a:cs typeface="+mn-cs"/>
            </a:rPr>
            <a:t>.</a:t>
          </a:r>
          <a:r>
            <a:rPr lang="en-PH" sz="1100" u="sng">
              <a:solidFill>
                <a:schemeClr val="dk1"/>
              </a:solidFill>
              <a:effectLst/>
              <a:latin typeface="+mn-lt"/>
              <a:ea typeface="+mn-ea"/>
              <a:cs typeface="+mn-cs"/>
              <a:hlinkClick xmlns:r="http://schemas.openxmlformats.org/officeDocument/2006/relationships" r:id=""/>
            </a:rPr>
            <a:t>icare.com.ph</a:t>
          </a:r>
          <a:endParaRPr lang="en-PH" sz="1100">
            <a:solidFill>
              <a:schemeClr val="dk1"/>
            </a:solidFill>
            <a:effectLst/>
            <a:latin typeface="+mn-lt"/>
            <a:ea typeface="+mn-ea"/>
            <a:cs typeface="+mn-cs"/>
          </a:endParaRPr>
        </a:p>
        <a:p>
          <a:pPr fontAlgn="base"/>
          <a:r>
            <a:rPr lang="en-PH" sz="1100" b="1">
              <a:solidFill>
                <a:schemeClr val="dk1"/>
              </a:solidFill>
              <a:effectLst/>
              <a:latin typeface="+mn-lt"/>
              <a:ea typeface="+mn-ea"/>
              <a:cs typeface="+mn-cs"/>
            </a:rPr>
            <a:t>E: </a:t>
          </a:r>
          <a:r>
            <a:rPr lang="en-PH" sz="1100" b="1" u="sng">
              <a:solidFill>
                <a:schemeClr val="dk1"/>
              </a:solidFill>
              <a:effectLst/>
              <a:latin typeface="+mn-lt"/>
              <a:ea typeface="+mn-ea"/>
              <a:cs typeface="+mn-cs"/>
              <a:hlinkClick xmlns:r="http://schemas.openxmlformats.org/officeDocument/2006/relationships" r:id=""/>
            </a:rPr>
            <a:t>raul@alcazar.com.ph</a:t>
          </a:r>
          <a:r>
            <a:rPr lang="en-PH" sz="1100">
              <a:solidFill>
                <a:schemeClr val="dk1"/>
              </a:solidFill>
              <a:effectLst/>
              <a:latin typeface="+mn-lt"/>
              <a:ea typeface="+mn-ea"/>
              <a:cs typeface="+mn-cs"/>
            </a:rPr>
            <a:t> </a:t>
          </a:r>
        </a:p>
        <a:p>
          <a:pPr fontAlgn="base"/>
          <a:r>
            <a:rPr lang="en-PH" sz="1100" b="1">
              <a:solidFill>
                <a:schemeClr val="dk1"/>
              </a:solidFill>
              <a:effectLst/>
              <a:latin typeface="+mn-lt"/>
              <a:ea typeface="+mn-ea"/>
              <a:cs typeface="+mn-cs"/>
            </a:rPr>
            <a:t>M: (0917)8192590 (02)84634771</a:t>
          </a:r>
          <a:endParaRPr lang="en-PH" sz="1100">
            <a:solidFill>
              <a:schemeClr val="dk1"/>
            </a:solidFill>
            <a:effectLst/>
            <a:latin typeface="+mn-lt"/>
            <a:ea typeface="+mn-ea"/>
            <a:cs typeface="+mn-cs"/>
          </a:endParaRPr>
        </a:p>
        <a:p>
          <a:pPr fontAlgn="base"/>
          <a:r>
            <a:rPr lang="en-PH" sz="1100" b="1">
              <a:solidFill>
                <a:schemeClr val="dk1"/>
              </a:solidFill>
              <a:effectLst/>
              <a:latin typeface="+mn-lt"/>
              <a:ea typeface="+mn-ea"/>
              <a:cs typeface="+mn-cs"/>
            </a:rPr>
            <a:t>A:  </a:t>
          </a:r>
          <a:r>
            <a:rPr lang="en-PH" sz="1100">
              <a:solidFill>
                <a:schemeClr val="dk1"/>
              </a:solidFill>
              <a:effectLst/>
              <a:latin typeface="+mn-lt"/>
              <a:ea typeface="+mn-ea"/>
              <a:cs typeface="+mn-cs"/>
            </a:rPr>
            <a:t>2/F iCare Bldg., 167 Dela Rosa cor. Legazpi Streets, </a:t>
          </a:r>
        </a:p>
        <a:p>
          <a:pPr fontAlgn="base"/>
          <a:r>
            <a:rPr lang="en-PH" sz="1100">
              <a:solidFill>
                <a:schemeClr val="dk1"/>
              </a:solidFill>
              <a:effectLst/>
              <a:latin typeface="+mn-lt"/>
              <a:ea typeface="+mn-ea"/>
              <a:cs typeface="+mn-cs"/>
            </a:rPr>
            <a:t>Legazpi Village, Makati City, Metro Manila, Philippines</a:t>
          </a:r>
        </a:p>
        <a:p>
          <a:r>
            <a:rPr lang="en-PH" sz="1100">
              <a:solidFill>
                <a:schemeClr val="dk1"/>
              </a:solidFill>
              <a:effectLst/>
              <a:latin typeface="+mn-lt"/>
              <a:ea typeface="+mn-ea"/>
              <a:cs typeface="+mn-cs"/>
            </a:rPr>
            <a:t> </a:t>
          </a:r>
        </a:p>
        <a:p>
          <a:endParaRPr lang="en-PH" sz="1100"/>
        </a:p>
      </xdr:txBody>
    </xdr:sp>
    <xdr:clientData/>
  </xdr:twoCellAnchor>
  <xdr:twoCellAnchor>
    <xdr:from>
      <xdr:col>2</xdr:col>
      <xdr:colOff>57150</xdr:colOff>
      <xdr:row>64</xdr:row>
      <xdr:rowOff>38100</xdr:rowOff>
    </xdr:from>
    <xdr:to>
      <xdr:col>2</xdr:col>
      <xdr:colOff>3086100</xdr:colOff>
      <xdr:row>67</xdr:row>
      <xdr:rowOff>0</xdr:rowOff>
    </xdr:to>
    <xdr:pic>
      <xdr:nvPicPr>
        <xdr:cNvPr id="4" name="Picture 3" descr="A logo with orange and blue arrows&#10;&#10;Description automatically generated">
          <a:extLst>
            <a:ext uri="{FF2B5EF4-FFF2-40B4-BE49-F238E27FC236}">
              <a16:creationId xmlns:a16="http://schemas.microsoft.com/office/drawing/2014/main" id="{CDE4EB29-95CE-4199-B055-6A7D08E78A25}"/>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333375" y="13887450"/>
          <a:ext cx="302895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95250</xdr:colOff>
      <xdr:row>2</xdr:row>
      <xdr:rowOff>28575</xdr:rowOff>
    </xdr:from>
    <xdr:to>
      <xdr:col>3</xdr:col>
      <xdr:colOff>1143000</xdr:colOff>
      <xdr:row>2</xdr:row>
      <xdr:rowOff>689610</xdr:rowOff>
    </xdr:to>
    <xdr:pic>
      <xdr:nvPicPr>
        <xdr:cNvPr id="2" name="Picture 1">
          <a:hlinkClick xmlns:r="http://schemas.openxmlformats.org/officeDocument/2006/relationships" r:id="rId1"/>
          <a:extLst>
            <a:ext uri="{FF2B5EF4-FFF2-40B4-BE49-F238E27FC236}">
              <a16:creationId xmlns:a16="http://schemas.microsoft.com/office/drawing/2014/main" id="{D4603001-B462-45FA-BDDC-B420DF3CAB41}"/>
            </a:ext>
          </a:extLst>
        </xdr:cNvPr>
        <xdr:cNvPicPr>
          <a:picLocks noChangeAspect="1"/>
        </xdr:cNvPicPr>
      </xdr:nvPicPr>
      <xdr:blipFill>
        <a:blip xmlns:r="http://schemas.openxmlformats.org/officeDocument/2006/relationships" r:embed="rId2"/>
        <a:stretch>
          <a:fillRect/>
        </a:stretch>
      </xdr:blipFill>
      <xdr:spPr>
        <a:xfrm>
          <a:off x="4572000" y="600075"/>
          <a:ext cx="1047750" cy="661035"/>
        </a:xfrm>
        <a:prstGeom prst="rect">
          <a:avLst/>
        </a:prstGeom>
      </xdr:spPr>
    </xdr:pic>
    <xdr:clientData/>
  </xdr:twoCellAnchor>
  <xdr:twoCellAnchor>
    <xdr:from>
      <xdr:col>3</xdr:col>
      <xdr:colOff>95250</xdr:colOff>
      <xdr:row>3</xdr:row>
      <xdr:rowOff>38100</xdr:rowOff>
    </xdr:from>
    <xdr:to>
      <xdr:col>3</xdr:col>
      <xdr:colOff>1143000</xdr:colOff>
      <xdr:row>3</xdr:row>
      <xdr:rowOff>699135</xdr:rowOff>
    </xdr:to>
    <xdr:pic>
      <xdr:nvPicPr>
        <xdr:cNvPr id="3" name="Picture 2">
          <a:hlinkClick xmlns:r="http://schemas.openxmlformats.org/officeDocument/2006/relationships" r:id="rId3"/>
          <a:extLst>
            <a:ext uri="{FF2B5EF4-FFF2-40B4-BE49-F238E27FC236}">
              <a16:creationId xmlns:a16="http://schemas.microsoft.com/office/drawing/2014/main" id="{8D758BBD-F17C-449F-875C-2543294EDF89}"/>
            </a:ext>
          </a:extLst>
        </xdr:cNvPr>
        <xdr:cNvPicPr>
          <a:picLocks noChangeAspect="1"/>
        </xdr:cNvPicPr>
      </xdr:nvPicPr>
      <xdr:blipFill>
        <a:blip xmlns:r="http://schemas.openxmlformats.org/officeDocument/2006/relationships" r:embed="rId4"/>
        <a:stretch>
          <a:fillRect/>
        </a:stretch>
      </xdr:blipFill>
      <xdr:spPr>
        <a:xfrm>
          <a:off x="4572000" y="1343025"/>
          <a:ext cx="1047750" cy="661035"/>
        </a:xfrm>
        <a:prstGeom prst="rect">
          <a:avLst/>
        </a:prstGeom>
      </xdr:spPr>
    </xdr:pic>
    <xdr:clientData/>
  </xdr:twoCellAnchor>
  <xdr:twoCellAnchor>
    <xdr:from>
      <xdr:col>3</xdr:col>
      <xdr:colOff>95250</xdr:colOff>
      <xdr:row>4</xdr:row>
      <xdr:rowOff>47625</xdr:rowOff>
    </xdr:from>
    <xdr:to>
      <xdr:col>3</xdr:col>
      <xdr:colOff>1143000</xdr:colOff>
      <xdr:row>4</xdr:row>
      <xdr:rowOff>708660</xdr:rowOff>
    </xdr:to>
    <xdr:pic>
      <xdr:nvPicPr>
        <xdr:cNvPr id="4" name="Picture 3">
          <a:hlinkClick xmlns:r="http://schemas.openxmlformats.org/officeDocument/2006/relationships" r:id="rId3"/>
          <a:extLst>
            <a:ext uri="{FF2B5EF4-FFF2-40B4-BE49-F238E27FC236}">
              <a16:creationId xmlns:a16="http://schemas.microsoft.com/office/drawing/2014/main" id="{5FBE5FA7-A297-4B40-A76C-02E9B1F94B14}"/>
            </a:ext>
          </a:extLst>
        </xdr:cNvPr>
        <xdr:cNvPicPr>
          <a:picLocks noChangeAspect="1"/>
        </xdr:cNvPicPr>
      </xdr:nvPicPr>
      <xdr:blipFill>
        <a:blip xmlns:r="http://schemas.openxmlformats.org/officeDocument/2006/relationships" r:embed="rId4"/>
        <a:stretch>
          <a:fillRect/>
        </a:stretch>
      </xdr:blipFill>
      <xdr:spPr>
        <a:xfrm>
          <a:off x="4572000" y="2085975"/>
          <a:ext cx="1047750" cy="661035"/>
        </a:xfrm>
        <a:prstGeom prst="rect">
          <a:avLst/>
        </a:prstGeom>
      </xdr:spPr>
    </xdr:pic>
    <xdr:clientData/>
  </xdr:twoCellAnchor>
  <xdr:twoCellAnchor>
    <xdr:from>
      <xdr:col>3</xdr:col>
      <xdr:colOff>85725</xdr:colOff>
      <xdr:row>5</xdr:row>
      <xdr:rowOff>47625</xdr:rowOff>
    </xdr:from>
    <xdr:to>
      <xdr:col>3</xdr:col>
      <xdr:colOff>1133475</xdr:colOff>
      <xdr:row>5</xdr:row>
      <xdr:rowOff>708660</xdr:rowOff>
    </xdr:to>
    <xdr:pic>
      <xdr:nvPicPr>
        <xdr:cNvPr id="5" name="Picture 4">
          <a:hlinkClick xmlns:r="http://schemas.openxmlformats.org/officeDocument/2006/relationships" r:id="rId3"/>
          <a:extLst>
            <a:ext uri="{FF2B5EF4-FFF2-40B4-BE49-F238E27FC236}">
              <a16:creationId xmlns:a16="http://schemas.microsoft.com/office/drawing/2014/main" id="{D70B744A-3DEE-4842-9244-24EB825DC023}"/>
            </a:ext>
          </a:extLst>
        </xdr:cNvPr>
        <xdr:cNvPicPr>
          <a:picLocks noChangeAspect="1"/>
        </xdr:cNvPicPr>
      </xdr:nvPicPr>
      <xdr:blipFill>
        <a:blip xmlns:r="http://schemas.openxmlformats.org/officeDocument/2006/relationships" r:embed="rId4"/>
        <a:stretch>
          <a:fillRect/>
        </a:stretch>
      </xdr:blipFill>
      <xdr:spPr>
        <a:xfrm>
          <a:off x="4562475" y="2819400"/>
          <a:ext cx="1047750" cy="661035"/>
        </a:xfrm>
        <a:prstGeom prst="rect">
          <a:avLst/>
        </a:prstGeom>
      </xdr:spPr>
    </xdr:pic>
    <xdr:clientData/>
  </xdr:twoCellAnchor>
  <xdr:twoCellAnchor>
    <xdr:from>
      <xdr:col>3</xdr:col>
      <xdr:colOff>95250</xdr:colOff>
      <xdr:row>6</xdr:row>
      <xdr:rowOff>47625</xdr:rowOff>
    </xdr:from>
    <xdr:to>
      <xdr:col>3</xdr:col>
      <xdr:colOff>1143000</xdr:colOff>
      <xdr:row>6</xdr:row>
      <xdr:rowOff>708660</xdr:rowOff>
    </xdr:to>
    <xdr:pic>
      <xdr:nvPicPr>
        <xdr:cNvPr id="6" name="Picture 5">
          <a:extLst>
            <a:ext uri="{FF2B5EF4-FFF2-40B4-BE49-F238E27FC236}">
              <a16:creationId xmlns:a16="http://schemas.microsoft.com/office/drawing/2014/main" id="{6BDAD8F6-AFC9-4F2F-90B0-3F230EA2B3AF}"/>
            </a:ext>
          </a:extLst>
        </xdr:cNvPr>
        <xdr:cNvPicPr>
          <a:picLocks noChangeAspect="1"/>
        </xdr:cNvPicPr>
      </xdr:nvPicPr>
      <xdr:blipFill>
        <a:blip xmlns:r="http://schemas.openxmlformats.org/officeDocument/2006/relationships" r:embed="rId4"/>
        <a:stretch>
          <a:fillRect/>
        </a:stretch>
      </xdr:blipFill>
      <xdr:spPr>
        <a:xfrm>
          <a:off x="4572000" y="3552825"/>
          <a:ext cx="1047750" cy="661035"/>
        </a:xfrm>
        <a:prstGeom prst="rect">
          <a:avLst/>
        </a:prstGeom>
      </xdr:spPr>
    </xdr:pic>
    <xdr:clientData/>
  </xdr:twoCellAnchor>
  <xdr:twoCellAnchor editAs="oneCell">
    <xdr:from>
      <xdr:col>3</xdr:col>
      <xdr:colOff>95250</xdr:colOff>
      <xdr:row>7</xdr:row>
      <xdr:rowOff>47625</xdr:rowOff>
    </xdr:from>
    <xdr:to>
      <xdr:col>3</xdr:col>
      <xdr:colOff>1143000</xdr:colOff>
      <xdr:row>7</xdr:row>
      <xdr:rowOff>708660</xdr:rowOff>
    </xdr:to>
    <xdr:pic>
      <xdr:nvPicPr>
        <xdr:cNvPr id="7" name="Picture 6">
          <a:hlinkClick xmlns:r="http://schemas.openxmlformats.org/officeDocument/2006/relationships" r:id="rId3"/>
          <a:extLst>
            <a:ext uri="{FF2B5EF4-FFF2-40B4-BE49-F238E27FC236}">
              <a16:creationId xmlns:a16="http://schemas.microsoft.com/office/drawing/2014/main" id="{56A4135C-D09D-40C5-BDC1-145499DF6497}"/>
            </a:ext>
          </a:extLst>
        </xdr:cNvPr>
        <xdr:cNvPicPr>
          <a:picLocks noChangeAspect="1"/>
        </xdr:cNvPicPr>
      </xdr:nvPicPr>
      <xdr:blipFill>
        <a:blip xmlns:r="http://schemas.openxmlformats.org/officeDocument/2006/relationships" r:embed="rId4"/>
        <a:stretch>
          <a:fillRect/>
        </a:stretch>
      </xdr:blipFill>
      <xdr:spPr>
        <a:xfrm>
          <a:off x="4572000" y="4286250"/>
          <a:ext cx="1047750" cy="661035"/>
        </a:xfrm>
        <a:prstGeom prst="rect">
          <a:avLst/>
        </a:prstGeom>
      </xdr:spPr>
    </xdr:pic>
    <xdr:clientData/>
  </xdr:twoCellAnchor>
  <xdr:twoCellAnchor>
    <xdr:from>
      <xdr:col>3</xdr:col>
      <xdr:colOff>95250</xdr:colOff>
      <xdr:row>8</xdr:row>
      <xdr:rowOff>47625</xdr:rowOff>
    </xdr:from>
    <xdr:to>
      <xdr:col>3</xdr:col>
      <xdr:colOff>1143000</xdr:colOff>
      <xdr:row>8</xdr:row>
      <xdr:rowOff>708660</xdr:rowOff>
    </xdr:to>
    <xdr:pic>
      <xdr:nvPicPr>
        <xdr:cNvPr id="8" name="Picture 7">
          <a:extLst>
            <a:ext uri="{FF2B5EF4-FFF2-40B4-BE49-F238E27FC236}">
              <a16:creationId xmlns:a16="http://schemas.microsoft.com/office/drawing/2014/main" id="{04FF461C-A6F9-4112-B635-4012CAD20095}"/>
            </a:ext>
          </a:extLst>
        </xdr:cNvPr>
        <xdr:cNvPicPr>
          <a:picLocks noChangeAspect="1"/>
        </xdr:cNvPicPr>
      </xdr:nvPicPr>
      <xdr:blipFill>
        <a:blip xmlns:r="http://schemas.openxmlformats.org/officeDocument/2006/relationships" r:embed="rId4"/>
        <a:stretch>
          <a:fillRect/>
        </a:stretch>
      </xdr:blipFill>
      <xdr:spPr>
        <a:xfrm>
          <a:off x="4572000" y="5019675"/>
          <a:ext cx="1047750" cy="661035"/>
        </a:xfrm>
        <a:prstGeom prst="rect">
          <a:avLst/>
        </a:prstGeom>
      </xdr:spPr>
    </xdr:pic>
    <xdr:clientData/>
  </xdr:twoCellAnchor>
  <xdr:twoCellAnchor>
    <xdr:from>
      <xdr:col>3</xdr:col>
      <xdr:colOff>95250</xdr:colOff>
      <xdr:row>9</xdr:row>
      <xdr:rowOff>47625</xdr:rowOff>
    </xdr:from>
    <xdr:to>
      <xdr:col>3</xdr:col>
      <xdr:colOff>1143000</xdr:colOff>
      <xdr:row>9</xdr:row>
      <xdr:rowOff>708660</xdr:rowOff>
    </xdr:to>
    <xdr:pic>
      <xdr:nvPicPr>
        <xdr:cNvPr id="9" name="Picture 8">
          <a:hlinkClick xmlns:r="http://schemas.openxmlformats.org/officeDocument/2006/relationships" r:id="rId3"/>
          <a:extLst>
            <a:ext uri="{FF2B5EF4-FFF2-40B4-BE49-F238E27FC236}">
              <a16:creationId xmlns:a16="http://schemas.microsoft.com/office/drawing/2014/main" id="{C57CFA39-7921-40CD-8DE2-37E4E4862CF5}"/>
            </a:ext>
          </a:extLst>
        </xdr:cNvPr>
        <xdr:cNvPicPr>
          <a:picLocks noChangeAspect="1"/>
        </xdr:cNvPicPr>
      </xdr:nvPicPr>
      <xdr:blipFill>
        <a:blip xmlns:r="http://schemas.openxmlformats.org/officeDocument/2006/relationships" r:embed="rId4"/>
        <a:stretch>
          <a:fillRect/>
        </a:stretch>
      </xdr:blipFill>
      <xdr:spPr>
        <a:xfrm>
          <a:off x="4572000" y="5753100"/>
          <a:ext cx="1047750" cy="661035"/>
        </a:xfrm>
        <a:prstGeom prst="rect">
          <a:avLst/>
        </a:prstGeom>
      </xdr:spPr>
    </xdr:pic>
    <xdr:clientData/>
  </xdr:twoCellAnchor>
  <xdr:twoCellAnchor>
    <xdr:from>
      <xdr:col>3</xdr:col>
      <xdr:colOff>95250</xdr:colOff>
      <xdr:row>10</xdr:row>
      <xdr:rowOff>47625</xdr:rowOff>
    </xdr:from>
    <xdr:to>
      <xdr:col>3</xdr:col>
      <xdr:colOff>1143000</xdr:colOff>
      <xdr:row>10</xdr:row>
      <xdr:rowOff>708660</xdr:rowOff>
    </xdr:to>
    <xdr:pic>
      <xdr:nvPicPr>
        <xdr:cNvPr id="10" name="Picture 9">
          <a:hlinkClick xmlns:r="http://schemas.openxmlformats.org/officeDocument/2006/relationships" r:id="rId3"/>
          <a:extLst>
            <a:ext uri="{FF2B5EF4-FFF2-40B4-BE49-F238E27FC236}">
              <a16:creationId xmlns:a16="http://schemas.microsoft.com/office/drawing/2014/main" id="{57007E24-A068-4A8B-B541-A755F0EF68DD}"/>
            </a:ext>
          </a:extLst>
        </xdr:cNvPr>
        <xdr:cNvPicPr>
          <a:picLocks noChangeAspect="1"/>
        </xdr:cNvPicPr>
      </xdr:nvPicPr>
      <xdr:blipFill>
        <a:blip xmlns:r="http://schemas.openxmlformats.org/officeDocument/2006/relationships" r:embed="rId4"/>
        <a:stretch>
          <a:fillRect/>
        </a:stretch>
      </xdr:blipFill>
      <xdr:spPr>
        <a:xfrm>
          <a:off x="4572000" y="6486525"/>
          <a:ext cx="1047750" cy="661035"/>
        </a:xfrm>
        <a:prstGeom prst="rect">
          <a:avLst/>
        </a:prstGeom>
      </xdr:spPr>
    </xdr:pic>
    <xdr:clientData/>
  </xdr:twoCellAnchor>
  <xdr:twoCellAnchor>
    <xdr:from>
      <xdr:col>3</xdr:col>
      <xdr:colOff>95250</xdr:colOff>
      <xdr:row>11</xdr:row>
      <xdr:rowOff>47625</xdr:rowOff>
    </xdr:from>
    <xdr:to>
      <xdr:col>3</xdr:col>
      <xdr:colOff>1143000</xdr:colOff>
      <xdr:row>11</xdr:row>
      <xdr:rowOff>708660</xdr:rowOff>
    </xdr:to>
    <xdr:pic>
      <xdr:nvPicPr>
        <xdr:cNvPr id="11" name="Picture 10">
          <a:hlinkClick xmlns:r="http://schemas.openxmlformats.org/officeDocument/2006/relationships" r:id="rId3"/>
          <a:extLst>
            <a:ext uri="{FF2B5EF4-FFF2-40B4-BE49-F238E27FC236}">
              <a16:creationId xmlns:a16="http://schemas.microsoft.com/office/drawing/2014/main" id="{2B18C5AF-42C3-481A-9430-9C40927C9439}"/>
            </a:ext>
          </a:extLst>
        </xdr:cNvPr>
        <xdr:cNvPicPr>
          <a:picLocks noChangeAspect="1"/>
        </xdr:cNvPicPr>
      </xdr:nvPicPr>
      <xdr:blipFill>
        <a:blip xmlns:r="http://schemas.openxmlformats.org/officeDocument/2006/relationships" r:embed="rId4"/>
        <a:stretch>
          <a:fillRect/>
        </a:stretch>
      </xdr:blipFill>
      <xdr:spPr>
        <a:xfrm>
          <a:off x="4572000" y="7219950"/>
          <a:ext cx="1047750" cy="661035"/>
        </a:xfrm>
        <a:prstGeom prst="rect">
          <a:avLst/>
        </a:prstGeom>
      </xdr:spPr>
    </xdr:pic>
    <xdr:clientData/>
  </xdr:twoCellAnchor>
  <xdr:twoCellAnchor>
    <xdr:from>
      <xdr:col>3</xdr:col>
      <xdr:colOff>95250</xdr:colOff>
      <xdr:row>12</xdr:row>
      <xdr:rowOff>47625</xdr:rowOff>
    </xdr:from>
    <xdr:to>
      <xdr:col>3</xdr:col>
      <xdr:colOff>1143000</xdr:colOff>
      <xdr:row>12</xdr:row>
      <xdr:rowOff>708660</xdr:rowOff>
    </xdr:to>
    <xdr:pic>
      <xdr:nvPicPr>
        <xdr:cNvPr id="12" name="Picture 11">
          <a:hlinkClick xmlns:r="http://schemas.openxmlformats.org/officeDocument/2006/relationships" r:id="rId3"/>
          <a:extLst>
            <a:ext uri="{FF2B5EF4-FFF2-40B4-BE49-F238E27FC236}">
              <a16:creationId xmlns:a16="http://schemas.microsoft.com/office/drawing/2014/main" id="{C3EBF19C-6FC7-44A6-AA5B-72666F12770C}"/>
            </a:ext>
          </a:extLst>
        </xdr:cNvPr>
        <xdr:cNvPicPr>
          <a:picLocks noChangeAspect="1"/>
        </xdr:cNvPicPr>
      </xdr:nvPicPr>
      <xdr:blipFill>
        <a:blip xmlns:r="http://schemas.openxmlformats.org/officeDocument/2006/relationships" r:embed="rId4"/>
        <a:stretch>
          <a:fillRect/>
        </a:stretch>
      </xdr:blipFill>
      <xdr:spPr>
        <a:xfrm>
          <a:off x="4572000" y="7953375"/>
          <a:ext cx="1047750" cy="661035"/>
        </a:xfrm>
        <a:prstGeom prst="rect">
          <a:avLst/>
        </a:prstGeom>
      </xdr:spPr>
    </xdr:pic>
    <xdr:clientData/>
  </xdr:twoCellAnchor>
  <xdr:twoCellAnchor>
    <xdr:from>
      <xdr:col>3</xdr:col>
      <xdr:colOff>85725</xdr:colOff>
      <xdr:row>13</xdr:row>
      <xdr:rowOff>38100</xdr:rowOff>
    </xdr:from>
    <xdr:to>
      <xdr:col>3</xdr:col>
      <xdr:colOff>1133475</xdr:colOff>
      <xdr:row>13</xdr:row>
      <xdr:rowOff>699135</xdr:rowOff>
    </xdr:to>
    <xdr:pic>
      <xdr:nvPicPr>
        <xdr:cNvPr id="13" name="Picture 12">
          <a:hlinkClick xmlns:r="http://schemas.openxmlformats.org/officeDocument/2006/relationships" r:id="rId3"/>
          <a:extLst>
            <a:ext uri="{FF2B5EF4-FFF2-40B4-BE49-F238E27FC236}">
              <a16:creationId xmlns:a16="http://schemas.microsoft.com/office/drawing/2014/main" id="{AA053C6F-E285-4A4F-9D9C-20C9FE345620}"/>
            </a:ext>
          </a:extLst>
        </xdr:cNvPr>
        <xdr:cNvPicPr>
          <a:picLocks noChangeAspect="1"/>
        </xdr:cNvPicPr>
      </xdr:nvPicPr>
      <xdr:blipFill>
        <a:blip xmlns:r="http://schemas.openxmlformats.org/officeDocument/2006/relationships" r:embed="rId5"/>
        <a:stretch>
          <a:fillRect/>
        </a:stretch>
      </xdr:blipFill>
      <xdr:spPr>
        <a:xfrm>
          <a:off x="4562475" y="8677275"/>
          <a:ext cx="1047750" cy="661035"/>
        </a:xfrm>
        <a:prstGeom prst="rect">
          <a:avLst/>
        </a:prstGeom>
      </xdr:spPr>
    </xdr:pic>
    <xdr:clientData/>
  </xdr:twoCellAnchor>
  <xdr:twoCellAnchor>
    <xdr:from>
      <xdr:col>3</xdr:col>
      <xdr:colOff>85725</xdr:colOff>
      <xdr:row>14</xdr:row>
      <xdr:rowOff>47625</xdr:rowOff>
    </xdr:from>
    <xdr:to>
      <xdr:col>3</xdr:col>
      <xdr:colOff>1133475</xdr:colOff>
      <xdr:row>14</xdr:row>
      <xdr:rowOff>708660</xdr:rowOff>
    </xdr:to>
    <xdr:pic>
      <xdr:nvPicPr>
        <xdr:cNvPr id="14" name="Picture 13">
          <a:extLst>
            <a:ext uri="{FF2B5EF4-FFF2-40B4-BE49-F238E27FC236}">
              <a16:creationId xmlns:a16="http://schemas.microsoft.com/office/drawing/2014/main" id="{6C76FEA3-2CD6-443A-8506-5C33BB6F2C94}"/>
            </a:ext>
          </a:extLst>
        </xdr:cNvPr>
        <xdr:cNvPicPr>
          <a:picLocks noChangeAspect="1"/>
        </xdr:cNvPicPr>
      </xdr:nvPicPr>
      <xdr:blipFill>
        <a:blip xmlns:r="http://schemas.openxmlformats.org/officeDocument/2006/relationships" r:embed="rId6"/>
        <a:stretch>
          <a:fillRect/>
        </a:stretch>
      </xdr:blipFill>
      <xdr:spPr>
        <a:xfrm>
          <a:off x="4562475" y="9420225"/>
          <a:ext cx="1047750" cy="661035"/>
        </a:xfrm>
        <a:prstGeom prst="rect">
          <a:avLst/>
        </a:prstGeom>
      </xdr:spPr>
    </xdr:pic>
    <xdr:clientData/>
  </xdr:twoCellAnchor>
  <xdr:twoCellAnchor>
    <xdr:from>
      <xdr:col>3</xdr:col>
      <xdr:colOff>85725</xdr:colOff>
      <xdr:row>15</xdr:row>
      <xdr:rowOff>47625</xdr:rowOff>
    </xdr:from>
    <xdr:to>
      <xdr:col>3</xdr:col>
      <xdr:colOff>1133475</xdr:colOff>
      <xdr:row>15</xdr:row>
      <xdr:rowOff>708660</xdr:rowOff>
    </xdr:to>
    <xdr:pic>
      <xdr:nvPicPr>
        <xdr:cNvPr id="15" name="Picture 14">
          <a:extLst>
            <a:ext uri="{FF2B5EF4-FFF2-40B4-BE49-F238E27FC236}">
              <a16:creationId xmlns:a16="http://schemas.microsoft.com/office/drawing/2014/main" id="{7DEA8CA4-FA14-48B1-84EA-9361F6E6D63B}"/>
            </a:ext>
          </a:extLst>
        </xdr:cNvPr>
        <xdr:cNvPicPr>
          <a:picLocks noChangeAspect="1"/>
        </xdr:cNvPicPr>
      </xdr:nvPicPr>
      <xdr:blipFill>
        <a:blip xmlns:r="http://schemas.openxmlformats.org/officeDocument/2006/relationships" r:embed="rId6"/>
        <a:stretch>
          <a:fillRect/>
        </a:stretch>
      </xdr:blipFill>
      <xdr:spPr>
        <a:xfrm>
          <a:off x="4562475" y="10153650"/>
          <a:ext cx="1047750" cy="661035"/>
        </a:xfrm>
        <a:prstGeom prst="rect">
          <a:avLst/>
        </a:prstGeom>
      </xdr:spPr>
    </xdr:pic>
    <xdr:clientData/>
  </xdr:twoCellAnchor>
  <xdr:twoCellAnchor>
    <xdr:from>
      <xdr:col>3</xdr:col>
      <xdr:colOff>85725</xdr:colOff>
      <xdr:row>16</xdr:row>
      <xdr:rowOff>47625</xdr:rowOff>
    </xdr:from>
    <xdr:to>
      <xdr:col>3</xdr:col>
      <xdr:colOff>1133475</xdr:colOff>
      <xdr:row>16</xdr:row>
      <xdr:rowOff>708660</xdr:rowOff>
    </xdr:to>
    <xdr:pic>
      <xdr:nvPicPr>
        <xdr:cNvPr id="16" name="Picture 15">
          <a:extLst>
            <a:ext uri="{FF2B5EF4-FFF2-40B4-BE49-F238E27FC236}">
              <a16:creationId xmlns:a16="http://schemas.microsoft.com/office/drawing/2014/main" id="{8730491A-AE77-4337-ACC8-465926EBF21C}"/>
            </a:ext>
          </a:extLst>
        </xdr:cNvPr>
        <xdr:cNvPicPr>
          <a:picLocks noChangeAspect="1"/>
        </xdr:cNvPicPr>
      </xdr:nvPicPr>
      <xdr:blipFill>
        <a:blip xmlns:r="http://schemas.openxmlformats.org/officeDocument/2006/relationships" r:embed="rId6"/>
        <a:stretch>
          <a:fillRect/>
        </a:stretch>
      </xdr:blipFill>
      <xdr:spPr>
        <a:xfrm>
          <a:off x="4562475" y="10887075"/>
          <a:ext cx="1047750" cy="661035"/>
        </a:xfrm>
        <a:prstGeom prst="rect">
          <a:avLst/>
        </a:prstGeom>
      </xdr:spPr>
    </xdr:pic>
    <xdr:clientData/>
  </xdr:twoCellAnchor>
  <xdr:twoCellAnchor>
    <xdr:from>
      <xdr:col>3</xdr:col>
      <xdr:colOff>85725</xdr:colOff>
      <xdr:row>17</xdr:row>
      <xdr:rowOff>47625</xdr:rowOff>
    </xdr:from>
    <xdr:to>
      <xdr:col>3</xdr:col>
      <xdr:colOff>1133475</xdr:colOff>
      <xdr:row>17</xdr:row>
      <xdr:rowOff>708660</xdr:rowOff>
    </xdr:to>
    <xdr:pic>
      <xdr:nvPicPr>
        <xdr:cNvPr id="17" name="Picture 16">
          <a:extLst>
            <a:ext uri="{FF2B5EF4-FFF2-40B4-BE49-F238E27FC236}">
              <a16:creationId xmlns:a16="http://schemas.microsoft.com/office/drawing/2014/main" id="{80511D10-F9F7-4DF7-BA68-5E52382589DD}"/>
            </a:ext>
          </a:extLst>
        </xdr:cNvPr>
        <xdr:cNvPicPr>
          <a:picLocks noChangeAspect="1"/>
        </xdr:cNvPicPr>
      </xdr:nvPicPr>
      <xdr:blipFill>
        <a:blip xmlns:r="http://schemas.openxmlformats.org/officeDocument/2006/relationships" r:embed="rId6"/>
        <a:stretch>
          <a:fillRect/>
        </a:stretch>
      </xdr:blipFill>
      <xdr:spPr>
        <a:xfrm>
          <a:off x="4562475" y="11620500"/>
          <a:ext cx="1047750" cy="661035"/>
        </a:xfrm>
        <a:prstGeom prst="rect">
          <a:avLst/>
        </a:prstGeom>
      </xdr:spPr>
    </xdr:pic>
    <xdr:clientData/>
  </xdr:twoCellAnchor>
  <xdr:twoCellAnchor>
    <xdr:from>
      <xdr:col>3</xdr:col>
      <xdr:colOff>85725</xdr:colOff>
      <xdr:row>18</xdr:row>
      <xdr:rowOff>47625</xdr:rowOff>
    </xdr:from>
    <xdr:to>
      <xdr:col>3</xdr:col>
      <xdr:colOff>1133475</xdr:colOff>
      <xdr:row>18</xdr:row>
      <xdr:rowOff>708660</xdr:rowOff>
    </xdr:to>
    <xdr:pic>
      <xdr:nvPicPr>
        <xdr:cNvPr id="18" name="Picture 17">
          <a:extLst>
            <a:ext uri="{FF2B5EF4-FFF2-40B4-BE49-F238E27FC236}">
              <a16:creationId xmlns:a16="http://schemas.microsoft.com/office/drawing/2014/main" id="{F8FD9947-A227-46BF-92BD-4D32DD3ECE69}"/>
            </a:ext>
          </a:extLst>
        </xdr:cNvPr>
        <xdr:cNvPicPr>
          <a:picLocks noChangeAspect="1"/>
        </xdr:cNvPicPr>
      </xdr:nvPicPr>
      <xdr:blipFill>
        <a:blip xmlns:r="http://schemas.openxmlformats.org/officeDocument/2006/relationships" r:embed="rId6"/>
        <a:stretch>
          <a:fillRect/>
        </a:stretch>
      </xdr:blipFill>
      <xdr:spPr>
        <a:xfrm>
          <a:off x="4562475" y="12353925"/>
          <a:ext cx="1047750" cy="661035"/>
        </a:xfrm>
        <a:prstGeom prst="rect">
          <a:avLst/>
        </a:prstGeom>
      </xdr:spPr>
    </xdr:pic>
    <xdr:clientData/>
  </xdr:twoCellAnchor>
  <xdr:twoCellAnchor>
    <xdr:from>
      <xdr:col>3</xdr:col>
      <xdr:colOff>85725</xdr:colOff>
      <xdr:row>19</xdr:row>
      <xdr:rowOff>47625</xdr:rowOff>
    </xdr:from>
    <xdr:to>
      <xdr:col>3</xdr:col>
      <xdr:colOff>1133475</xdr:colOff>
      <xdr:row>19</xdr:row>
      <xdr:rowOff>708660</xdr:rowOff>
    </xdr:to>
    <xdr:pic>
      <xdr:nvPicPr>
        <xdr:cNvPr id="19" name="Picture 18">
          <a:extLst>
            <a:ext uri="{FF2B5EF4-FFF2-40B4-BE49-F238E27FC236}">
              <a16:creationId xmlns:a16="http://schemas.microsoft.com/office/drawing/2014/main" id="{B77E7972-2A78-45D0-8FB1-BF2576BCD78E}"/>
            </a:ext>
          </a:extLst>
        </xdr:cNvPr>
        <xdr:cNvPicPr>
          <a:picLocks noChangeAspect="1"/>
        </xdr:cNvPicPr>
      </xdr:nvPicPr>
      <xdr:blipFill>
        <a:blip xmlns:r="http://schemas.openxmlformats.org/officeDocument/2006/relationships" r:embed="rId6"/>
        <a:stretch>
          <a:fillRect/>
        </a:stretch>
      </xdr:blipFill>
      <xdr:spPr>
        <a:xfrm>
          <a:off x="4562475" y="13087350"/>
          <a:ext cx="1047750" cy="661035"/>
        </a:xfrm>
        <a:prstGeom prst="rect">
          <a:avLst/>
        </a:prstGeom>
      </xdr:spPr>
    </xdr:pic>
    <xdr:clientData/>
  </xdr:twoCellAnchor>
  <xdr:twoCellAnchor>
    <xdr:from>
      <xdr:col>3</xdr:col>
      <xdr:colOff>85725</xdr:colOff>
      <xdr:row>20</xdr:row>
      <xdr:rowOff>38100</xdr:rowOff>
    </xdr:from>
    <xdr:to>
      <xdr:col>3</xdr:col>
      <xdr:colOff>1133475</xdr:colOff>
      <xdr:row>20</xdr:row>
      <xdr:rowOff>699135</xdr:rowOff>
    </xdr:to>
    <xdr:pic>
      <xdr:nvPicPr>
        <xdr:cNvPr id="20" name="Picture 19">
          <a:hlinkClick xmlns:r="http://schemas.openxmlformats.org/officeDocument/2006/relationships" r:id="rId3"/>
          <a:extLst>
            <a:ext uri="{FF2B5EF4-FFF2-40B4-BE49-F238E27FC236}">
              <a16:creationId xmlns:a16="http://schemas.microsoft.com/office/drawing/2014/main" id="{20D29BFF-2F12-4FF4-B9C2-5D8D022CA301}"/>
            </a:ext>
          </a:extLst>
        </xdr:cNvPr>
        <xdr:cNvPicPr>
          <a:picLocks noChangeAspect="1"/>
        </xdr:cNvPicPr>
      </xdr:nvPicPr>
      <xdr:blipFill>
        <a:blip xmlns:r="http://schemas.openxmlformats.org/officeDocument/2006/relationships" r:embed="rId7"/>
        <a:stretch>
          <a:fillRect/>
        </a:stretch>
      </xdr:blipFill>
      <xdr:spPr>
        <a:xfrm>
          <a:off x="4562475" y="13811250"/>
          <a:ext cx="1047750" cy="661035"/>
        </a:xfrm>
        <a:prstGeom prst="rect">
          <a:avLst/>
        </a:prstGeom>
      </xdr:spPr>
    </xdr:pic>
    <xdr:clientData/>
  </xdr:twoCellAnchor>
  <xdr:twoCellAnchor>
    <xdr:from>
      <xdr:col>3</xdr:col>
      <xdr:colOff>85725</xdr:colOff>
      <xdr:row>21</xdr:row>
      <xdr:rowOff>47625</xdr:rowOff>
    </xdr:from>
    <xdr:to>
      <xdr:col>3</xdr:col>
      <xdr:colOff>1133475</xdr:colOff>
      <xdr:row>21</xdr:row>
      <xdr:rowOff>708660</xdr:rowOff>
    </xdr:to>
    <xdr:pic>
      <xdr:nvPicPr>
        <xdr:cNvPr id="21" name="Picture 20">
          <a:extLst>
            <a:ext uri="{FF2B5EF4-FFF2-40B4-BE49-F238E27FC236}">
              <a16:creationId xmlns:a16="http://schemas.microsoft.com/office/drawing/2014/main" id="{2A611B9C-4C62-49DE-9C24-9B3F335EA9FC}"/>
            </a:ext>
          </a:extLst>
        </xdr:cNvPr>
        <xdr:cNvPicPr>
          <a:picLocks noChangeAspect="1"/>
        </xdr:cNvPicPr>
      </xdr:nvPicPr>
      <xdr:blipFill>
        <a:blip xmlns:r="http://schemas.openxmlformats.org/officeDocument/2006/relationships" r:embed="rId7"/>
        <a:stretch>
          <a:fillRect/>
        </a:stretch>
      </xdr:blipFill>
      <xdr:spPr>
        <a:xfrm>
          <a:off x="4562475" y="14554200"/>
          <a:ext cx="1047750" cy="661035"/>
        </a:xfrm>
        <a:prstGeom prst="rect">
          <a:avLst/>
        </a:prstGeom>
      </xdr:spPr>
    </xdr:pic>
    <xdr:clientData/>
  </xdr:twoCellAnchor>
  <xdr:twoCellAnchor>
    <xdr:from>
      <xdr:col>3</xdr:col>
      <xdr:colOff>85725</xdr:colOff>
      <xdr:row>22</xdr:row>
      <xdr:rowOff>47625</xdr:rowOff>
    </xdr:from>
    <xdr:to>
      <xdr:col>3</xdr:col>
      <xdr:colOff>1133475</xdr:colOff>
      <xdr:row>22</xdr:row>
      <xdr:rowOff>708660</xdr:rowOff>
    </xdr:to>
    <xdr:pic>
      <xdr:nvPicPr>
        <xdr:cNvPr id="22" name="Picture 21">
          <a:extLst>
            <a:ext uri="{FF2B5EF4-FFF2-40B4-BE49-F238E27FC236}">
              <a16:creationId xmlns:a16="http://schemas.microsoft.com/office/drawing/2014/main" id="{34880CB7-DAFC-45FC-88F7-5002ABEF9A3B}"/>
            </a:ext>
          </a:extLst>
        </xdr:cNvPr>
        <xdr:cNvPicPr>
          <a:picLocks noChangeAspect="1"/>
        </xdr:cNvPicPr>
      </xdr:nvPicPr>
      <xdr:blipFill>
        <a:blip xmlns:r="http://schemas.openxmlformats.org/officeDocument/2006/relationships" r:embed="rId7"/>
        <a:stretch>
          <a:fillRect/>
        </a:stretch>
      </xdr:blipFill>
      <xdr:spPr>
        <a:xfrm>
          <a:off x="4562475" y="15287625"/>
          <a:ext cx="1047750" cy="661035"/>
        </a:xfrm>
        <a:prstGeom prst="rect">
          <a:avLst/>
        </a:prstGeom>
      </xdr:spPr>
    </xdr:pic>
    <xdr:clientData/>
  </xdr:twoCellAnchor>
  <xdr:twoCellAnchor>
    <xdr:from>
      <xdr:col>3</xdr:col>
      <xdr:colOff>85725</xdr:colOff>
      <xdr:row>23</xdr:row>
      <xdr:rowOff>47625</xdr:rowOff>
    </xdr:from>
    <xdr:to>
      <xdr:col>3</xdr:col>
      <xdr:colOff>1133475</xdr:colOff>
      <xdr:row>23</xdr:row>
      <xdr:rowOff>708660</xdr:rowOff>
    </xdr:to>
    <xdr:pic>
      <xdr:nvPicPr>
        <xdr:cNvPr id="23" name="Picture 22">
          <a:extLst>
            <a:ext uri="{FF2B5EF4-FFF2-40B4-BE49-F238E27FC236}">
              <a16:creationId xmlns:a16="http://schemas.microsoft.com/office/drawing/2014/main" id="{B987C09C-68EB-4239-840E-468C0DFD3628}"/>
            </a:ext>
          </a:extLst>
        </xdr:cNvPr>
        <xdr:cNvPicPr>
          <a:picLocks noChangeAspect="1"/>
        </xdr:cNvPicPr>
      </xdr:nvPicPr>
      <xdr:blipFill>
        <a:blip xmlns:r="http://schemas.openxmlformats.org/officeDocument/2006/relationships" r:embed="rId7"/>
        <a:stretch>
          <a:fillRect/>
        </a:stretch>
      </xdr:blipFill>
      <xdr:spPr>
        <a:xfrm>
          <a:off x="4562475" y="16021050"/>
          <a:ext cx="1047750" cy="661035"/>
        </a:xfrm>
        <a:prstGeom prst="rect">
          <a:avLst/>
        </a:prstGeom>
      </xdr:spPr>
    </xdr:pic>
    <xdr:clientData/>
  </xdr:twoCellAnchor>
  <xdr:twoCellAnchor>
    <xdr:from>
      <xdr:col>3</xdr:col>
      <xdr:colOff>85725</xdr:colOff>
      <xdr:row>24</xdr:row>
      <xdr:rowOff>47625</xdr:rowOff>
    </xdr:from>
    <xdr:to>
      <xdr:col>3</xdr:col>
      <xdr:colOff>1133475</xdr:colOff>
      <xdr:row>24</xdr:row>
      <xdr:rowOff>708660</xdr:rowOff>
    </xdr:to>
    <xdr:pic>
      <xdr:nvPicPr>
        <xdr:cNvPr id="24" name="Picture 23">
          <a:extLst>
            <a:ext uri="{FF2B5EF4-FFF2-40B4-BE49-F238E27FC236}">
              <a16:creationId xmlns:a16="http://schemas.microsoft.com/office/drawing/2014/main" id="{91245340-253B-470D-8395-D20CE84895DD}"/>
            </a:ext>
          </a:extLst>
        </xdr:cNvPr>
        <xdr:cNvPicPr>
          <a:picLocks noChangeAspect="1"/>
        </xdr:cNvPicPr>
      </xdr:nvPicPr>
      <xdr:blipFill>
        <a:blip xmlns:r="http://schemas.openxmlformats.org/officeDocument/2006/relationships" r:embed="rId7"/>
        <a:stretch>
          <a:fillRect/>
        </a:stretch>
      </xdr:blipFill>
      <xdr:spPr>
        <a:xfrm>
          <a:off x="4562475" y="16754475"/>
          <a:ext cx="1047750" cy="661035"/>
        </a:xfrm>
        <a:prstGeom prst="rect">
          <a:avLst/>
        </a:prstGeom>
      </xdr:spPr>
    </xdr:pic>
    <xdr:clientData/>
  </xdr:twoCellAnchor>
  <xdr:twoCellAnchor>
    <xdr:from>
      <xdr:col>3</xdr:col>
      <xdr:colOff>85725</xdr:colOff>
      <xdr:row>25</xdr:row>
      <xdr:rowOff>47625</xdr:rowOff>
    </xdr:from>
    <xdr:to>
      <xdr:col>3</xdr:col>
      <xdr:colOff>1133475</xdr:colOff>
      <xdr:row>25</xdr:row>
      <xdr:rowOff>708660</xdr:rowOff>
    </xdr:to>
    <xdr:pic>
      <xdr:nvPicPr>
        <xdr:cNvPr id="25" name="Picture 24">
          <a:extLst>
            <a:ext uri="{FF2B5EF4-FFF2-40B4-BE49-F238E27FC236}">
              <a16:creationId xmlns:a16="http://schemas.microsoft.com/office/drawing/2014/main" id="{78A00897-70A9-4819-A028-7E86B6800CE8}"/>
            </a:ext>
          </a:extLst>
        </xdr:cNvPr>
        <xdr:cNvPicPr>
          <a:picLocks noChangeAspect="1"/>
        </xdr:cNvPicPr>
      </xdr:nvPicPr>
      <xdr:blipFill>
        <a:blip xmlns:r="http://schemas.openxmlformats.org/officeDocument/2006/relationships" r:embed="rId7"/>
        <a:stretch>
          <a:fillRect/>
        </a:stretch>
      </xdr:blipFill>
      <xdr:spPr>
        <a:xfrm>
          <a:off x="4562475" y="17487900"/>
          <a:ext cx="1047750" cy="661035"/>
        </a:xfrm>
        <a:prstGeom prst="rect">
          <a:avLst/>
        </a:prstGeom>
      </xdr:spPr>
    </xdr:pic>
    <xdr:clientData/>
  </xdr:twoCellAnchor>
  <xdr:twoCellAnchor>
    <xdr:from>
      <xdr:col>3</xdr:col>
      <xdr:colOff>104775</xdr:colOff>
      <xdr:row>26</xdr:row>
      <xdr:rowOff>47625</xdr:rowOff>
    </xdr:from>
    <xdr:to>
      <xdr:col>3</xdr:col>
      <xdr:colOff>1152525</xdr:colOff>
      <xdr:row>26</xdr:row>
      <xdr:rowOff>708660</xdr:rowOff>
    </xdr:to>
    <xdr:pic>
      <xdr:nvPicPr>
        <xdr:cNvPr id="26" name="Picture 25">
          <a:hlinkClick xmlns:r="http://schemas.openxmlformats.org/officeDocument/2006/relationships" r:id="rId1"/>
          <a:extLst>
            <a:ext uri="{FF2B5EF4-FFF2-40B4-BE49-F238E27FC236}">
              <a16:creationId xmlns:a16="http://schemas.microsoft.com/office/drawing/2014/main" id="{71CA7934-FB61-4C4F-A814-3C7C2289272D}"/>
            </a:ext>
          </a:extLst>
        </xdr:cNvPr>
        <xdr:cNvPicPr>
          <a:picLocks noChangeAspect="1"/>
        </xdr:cNvPicPr>
      </xdr:nvPicPr>
      <xdr:blipFill>
        <a:blip xmlns:r="http://schemas.openxmlformats.org/officeDocument/2006/relationships" r:embed="rId8"/>
        <a:stretch>
          <a:fillRect/>
        </a:stretch>
      </xdr:blipFill>
      <xdr:spPr>
        <a:xfrm>
          <a:off x="4581525" y="18221325"/>
          <a:ext cx="1047750" cy="661035"/>
        </a:xfrm>
        <a:prstGeom prst="rect">
          <a:avLst/>
        </a:prstGeom>
      </xdr:spPr>
    </xdr:pic>
    <xdr:clientData/>
  </xdr:twoCellAnchor>
  <xdr:twoCellAnchor>
    <xdr:from>
      <xdr:col>3</xdr:col>
      <xdr:colOff>114300</xdr:colOff>
      <xdr:row>27</xdr:row>
      <xdr:rowOff>38100</xdr:rowOff>
    </xdr:from>
    <xdr:to>
      <xdr:col>3</xdr:col>
      <xdr:colOff>1162050</xdr:colOff>
      <xdr:row>27</xdr:row>
      <xdr:rowOff>699135</xdr:rowOff>
    </xdr:to>
    <xdr:pic>
      <xdr:nvPicPr>
        <xdr:cNvPr id="27" name="Picture 26">
          <a:hlinkClick xmlns:r="http://schemas.openxmlformats.org/officeDocument/2006/relationships" r:id="rId9"/>
          <a:extLst>
            <a:ext uri="{FF2B5EF4-FFF2-40B4-BE49-F238E27FC236}">
              <a16:creationId xmlns:a16="http://schemas.microsoft.com/office/drawing/2014/main" id="{4ABED9B4-4BF3-4C17-A983-83D826E1F438}"/>
            </a:ext>
          </a:extLst>
        </xdr:cNvPr>
        <xdr:cNvPicPr>
          <a:picLocks noChangeAspect="1"/>
        </xdr:cNvPicPr>
      </xdr:nvPicPr>
      <xdr:blipFill>
        <a:blip xmlns:r="http://schemas.openxmlformats.org/officeDocument/2006/relationships" r:embed="rId10"/>
        <a:stretch>
          <a:fillRect/>
        </a:stretch>
      </xdr:blipFill>
      <xdr:spPr>
        <a:xfrm>
          <a:off x="4591050" y="18945225"/>
          <a:ext cx="1047750" cy="661035"/>
        </a:xfrm>
        <a:prstGeom prst="rect">
          <a:avLst/>
        </a:prstGeom>
      </xdr:spPr>
    </xdr:pic>
    <xdr:clientData/>
  </xdr:twoCellAnchor>
  <xdr:twoCellAnchor>
    <xdr:from>
      <xdr:col>3</xdr:col>
      <xdr:colOff>104775</xdr:colOff>
      <xdr:row>28</xdr:row>
      <xdr:rowOff>0</xdr:rowOff>
    </xdr:from>
    <xdr:to>
      <xdr:col>3</xdr:col>
      <xdr:colOff>1152525</xdr:colOff>
      <xdr:row>28</xdr:row>
      <xdr:rowOff>661035</xdr:rowOff>
    </xdr:to>
    <xdr:pic>
      <xdr:nvPicPr>
        <xdr:cNvPr id="28" name="Picture 27">
          <a:hlinkClick xmlns:r="http://schemas.openxmlformats.org/officeDocument/2006/relationships" r:id="rId9"/>
          <a:extLst>
            <a:ext uri="{FF2B5EF4-FFF2-40B4-BE49-F238E27FC236}">
              <a16:creationId xmlns:a16="http://schemas.microsoft.com/office/drawing/2014/main" id="{A0B36A34-44A0-48C4-B03C-D437D9EB9DBA}"/>
            </a:ext>
          </a:extLst>
        </xdr:cNvPr>
        <xdr:cNvPicPr>
          <a:picLocks noChangeAspect="1"/>
        </xdr:cNvPicPr>
      </xdr:nvPicPr>
      <xdr:blipFill>
        <a:blip xmlns:r="http://schemas.openxmlformats.org/officeDocument/2006/relationships" r:embed="rId10"/>
        <a:stretch>
          <a:fillRect/>
        </a:stretch>
      </xdr:blipFill>
      <xdr:spPr>
        <a:xfrm>
          <a:off x="4581525" y="19640550"/>
          <a:ext cx="1047750" cy="661035"/>
        </a:xfrm>
        <a:prstGeom prst="rect">
          <a:avLst/>
        </a:prstGeom>
      </xdr:spPr>
    </xdr:pic>
    <xdr:clientData/>
  </xdr:twoCellAnchor>
  <xdr:twoCellAnchor>
    <xdr:from>
      <xdr:col>3</xdr:col>
      <xdr:colOff>104775</xdr:colOff>
      <xdr:row>29</xdr:row>
      <xdr:rowOff>0</xdr:rowOff>
    </xdr:from>
    <xdr:to>
      <xdr:col>3</xdr:col>
      <xdr:colOff>1152525</xdr:colOff>
      <xdr:row>29</xdr:row>
      <xdr:rowOff>661035</xdr:rowOff>
    </xdr:to>
    <xdr:pic>
      <xdr:nvPicPr>
        <xdr:cNvPr id="29" name="Picture 28">
          <a:hlinkClick xmlns:r="http://schemas.openxmlformats.org/officeDocument/2006/relationships" r:id="rId9"/>
          <a:extLst>
            <a:ext uri="{FF2B5EF4-FFF2-40B4-BE49-F238E27FC236}">
              <a16:creationId xmlns:a16="http://schemas.microsoft.com/office/drawing/2014/main" id="{D264059D-E29E-439E-AAE4-D065D9AACFCA}"/>
            </a:ext>
          </a:extLst>
        </xdr:cNvPr>
        <xdr:cNvPicPr>
          <a:picLocks noChangeAspect="1"/>
        </xdr:cNvPicPr>
      </xdr:nvPicPr>
      <xdr:blipFill>
        <a:blip xmlns:r="http://schemas.openxmlformats.org/officeDocument/2006/relationships" r:embed="rId10"/>
        <a:stretch>
          <a:fillRect/>
        </a:stretch>
      </xdr:blipFill>
      <xdr:spPr>
        <a:xfrm>
          <a:off x="4581525" y="20373975"/>
          <a:ext cx="1047750" cy="661035"/>
        </a:xfrm>
        <a:prstGeom prst="rect">
          <a:avLst/>
        </a:prstGeom>
      </xdr:spPr>
    </xdr:pic>
    <xdr:clientData/>
  </xdr:twoCellAnchor>
  <xdr:twoCellAnchor>
    <xdr:from>
      <xdr:col>3</xdr:col>
      <xdr:colOff>123825</xdr:colOff>
      <xdr:row>30</xdr:row>
      <xdr:rowOff>47625</xdr:rowOff>
    </xdr:from>
    <xdr:to>
      <xdr:col>3</xdr:col>
      <xdr:colOff>1171575</xdr:colOff>
      <xdr:row>30</xdr:row>
      <xdr:rowOff>708660</xdr:rowOff>
    </xdr:to>
    <xdr:pic>
      <xdr:nvPicPr>
        <xdr:cNvPr id="30" name="Picture 29">
          <a:extLst>
            <a:ext uri="{FF2B5EF4-FFF2-40B4-BE49-F238E27FC236}">
              <a16:creationId xmlns:a16="http://schemas.microsoft.com/office/drawing/2014/main" id="{64EA3EF0-D52A-4080-9637-460C7A5C4AA0}"/>
            </a:ext>
          </a:extLst>
        </xdr:cNvPr>
        <xdr:cNvPicPr>
          <a:picLocks noChangeAspect="1"/>
        </xdr:cNvPicPr>
      </xdr:nvPicPr>
      <xdr:blipFill>
        <a:blip xmlns:r="http://schemas.openxmlformats.org/officeDocument/2006/relationships" r:embed="rId11"/>
        <a:stretch>
          <a:fillRect/>
        </a:stretch>
      </xdr:blipFill>
      <xdr:spPr>
        <a:xfrm>
          <a:off x="4600575" y="21155025"/>
          <a:ext cx="1047750" cy="661035"/>
        </a:xfrm>
        <a:prstGeom prst="rect">
          <a:avLst/>
        </a:prstGeom>
      </xdr:spPr>
    </xdr:pic>
    <xdr:clientData/>
  </xdr:twoCellAnchor>
  <xdr:twoCellAnchor>
    <xdr:from>
      <xdr:col>3</xdr:col>
      <xdr:colOff>85725</xdr:colOff>
      <xdr:row>31</xdr:row>
      <xdr:rowOff>47625</xdr:rowOff>
    </xdr:from>
    <xdr:to>
      <xdr:col>3</xdr:col>
      <xdr:colOff>1133475</xdr:colOff>
      <xdr:row>31</xdr:row>
      <xdr:rowOff>708660</xdr:rowOff>
    </xdr:to>
    <xdr:pic>
      <xdr:nvPicPr>
        <xdr:cNvPr id="31" name="Picture 30">
          <a:extLst>
            <a:ext uri="{FF2B5EF4-FFF2-40B4-BE49-F238E27FC236}">
              <a16:creationId xmlns:a16="http://schemas.microsoft.com/office/drawing/2014/main" id="{ED0ED8B9-C494-4779-8FA1-C97302F90F2D}"/>
            </a:ext>
          </a:extLst>
        </xdr:cNvPr>
        <xdr:cNvPicPr>
          <a:picLocks noChangeAspect="1"/>
        </xdr:cNvPicPr>
      </xdr:nvPicPr>
      <xdr:blipFill>
        <a:blip xmlns:r="http://schemas.openxmlformats.org/officeDocument/2006/relationships" r:embed="rId12"/>
        <a:stretch>
          <a:fillRect/>
        </a:stretch>
      </xdr:blipFill>
      <xdr:spPr>
        <a:xfrm>
          <a:off x="4562475" y="21888450"/>
          <a:ext cx="1047750" cy="661035"/>
        </a:xfrm>
        <a:prstGeom prst="rect">
          <a:avLst/>
        </a:prstGeom>
      </xdr:spPr>
    </xdr:pic>
    <xdr:clientData/>
  </xdr:twoCellAnchor>
  <xdr:twoCellAnchor>
    <xdr:from>
      <xdr:col>3</xdr:col>
      <xdr:colOff>66675</xdr:colOff>
      <xdr:row>32</xdr:row>
      <xdr:rowOff>28575</xdr:rowOff>
    </xdr:from>
    <xdr:to>
      <xdr:col>3</xdr:col>
      <xdr:colOff>1114425</xdr:colOff>
      <xdr:row>32</xdr:row>
      <xdr:rowOff>702945</xdr:rowOff>
    </xdr:to>
    <xdr:pic>
      <xdr:nvPicPr>
        <xdr:cNvPr id="32" name="Picture 31">
          <a:extLst>
            <a:ext uri="{FF2B5EF4-FFF2-40B4-BE49-F238E27FC236}">
              <a16:creationId xmlns:a16="http://schemas.microsoft.com/office/drawing/2014/main" id="{40613377-A708-4692-A84F-CB3E3936012E}"/>
            </a:ext>
          </a:extLst>
        </xdr:cNvPr>
        <xdr:cNvPicPr>
          <a:picLocks noChangeAspect="1"/>
        </xdr:cNvPicPr>
      </xdr:nvPicPr>
      <xdr:blipFill>
        <a:blip xmlns:r="http://schemas.openxmlformats.org/officeDocument/2006/relationships" r:embed="rId13"/>
        <a:stretch>
          <a:fillRect/>
        </a:stretch>
      </xdr:blipFill>
      <xdr:spPr>
        <a:xfrm>
          <a:off x="4543425" y="22602825"/>
          <a:ext cx="1047750" cy="674370"/>
        </a:xfrm>
        <a:prstGeom prst="rect">
          <a:avLst/>
        </a:prstGeom>
      </xdr:spPr>
    </xdr:pic>
    <xdr:clientData/>
  </xdr:twoCellAnchor>
  <xdr:twoCellAnchor>
    <xdr:from>
      <xdr:col>3</xdr:col>
      <xdr:colOff>66675</xdr:colOff>
      <xdr:row>33</xdr:row>
      <xdr:rowOff>28575</xdr:rowOff>
    </xdr:from>
    <xdr:to>
      <xdr:col>3</xdr:col>
      <xdr:colOff>1114425</xdr:colOff>
      <xdr:row>33</xdr:row>
      <xdr:rowOff>702945</xdr:rowOff>
    </xdr:to>
    <xdr:pic>
      <xdr:nvPicPr>
        <xdr:cNvPr id="33" name="Picture 32">
          <a:extLst>
            <a:ext uri="{FF2B5EF4-FFF2-40B4-BE49-F238E27FC236}">
              <a16:creationId xmlns:a16="http://schemas.microsoft.com/office/drawing/2014/main" id="{C18558E6-5A76-4DA2-8930-64344BDDFDB6}"/>
            </a:ext>
          </a:extLst>
        </xdr:cNvPr>
        <xdr:cNvPicPr>
          <a:picLocks noChangeAspect="1"/>
        </xdr:cNvPicPr>
      </xdr:nvPicPr>
      <xdr:blipFill>
        <a:blip xmlns:r="http://schemas.openxmlformats.org/officeDocument/2006/relationships" r:embed="rId13"/>
        <a:stretch>
          <a:fillRect/>
        </a:stretch>
      </xdr:blipFill>
      <xdr:spPr>
        <a:xfrm>
          <a:off x="4543425" y="23336250"/>
          <a:ext cx="1047750" cy="6743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mailto:raul@alcazar.com.ph"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raul@alcazar.com.ph"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raul@alcazar.com.ph"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3.bin"/><Relationship Id="rId1" Type="http://schemas.openxmlformats.org/officeDocument/2006/relationships/hyperlink" Target="https://icare.com.ph/payments/"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4.bin"/><Relationship Id="rId1" Type="http://schemas.openxmlformats.org/officeDocument/2006/relationships/hyperlink" Target="https://icare.com.ph/payments/"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06651-FD5B-487F-B516-1A0663D506D6}">
  <sheetPr codeName="Sheet1"/>
  <dimension ref="A1:XFA33"/>
  <sheetViews>
    <sheetView showGridLines="0" workbookViewId="0">
      <selection activeCell="E41" sqref="E41"/>
    </sheetView>
  </sheetViews>
  <sheetFormatPr defaultColWidth="8.85546875" defaultRowHeight="15"/>
  <cols>
    <col min="1" max="1" width="8.85546875" style="1"/>
    <col min="2" max="2" width="46.28515625" style="1" customWidth="1"/>
    <col min="3" max="3" width="8.85546875" style="1" customWidth="1"/>
    <col min="4" max="4" width="8.85546875" style="1"/>
    <col min="5" max="5" width="12" style="1" customWidth="1"/>
    <col min="6" max="6" width="10" style="1" customWidth="1"/>
    <col min="7" max="7" width="17.28515625" style="1" customWidth="1"/>
    <col min="8" max="8" width="20.42578125" style="1" customWidth="1"/>
    <col min="9" max="9" width="14.5703125" style="1" bestFit="1" customWidth="1"/>
    <col min="10" max="10" width="13.7109375" style="1" customWidth="1"/>
    <col min="11" max="11" width="14.28515625" style="1" customWidth="1"/>
    <col min="12" max="16380" width="8.85546875" style="1"/>
    <col min="16381" max="16381" width="42.28515625" style="4" bestFit="1" customWidth="1"/>
    <col min="16382" max="16384" width="8.85546875" style="1"/>
  </cols>
  <sheetData>
    <row r="1" spans="1:9 16381:16381" customFormat="1" ht="28.15" customHeight="1">
      <c r="A1" s="247"/>
      <c r="B1" s="352" t="s">
        <v>0</v>
      </c>
      <c r="C1" s="353"/>
      <c r="D1" s="353"/>
      <c r="E1" s="353"/>
      <c r="F1" s="353"/>
      <c r="G1" s="353"/>
      <c r="H1" s="353"/>
      <c r="I1" s="354"/>
      <c r="XFA1" s="4"/>
    </row>
    <row r="2" spans="1:9 16381:16381" customFormat="1">
      <c r="B2" s="355"/>
      <c r="C2" s="356"/>
      <c r="D2" s="356"/>
      <c r="E2" s="356"/>
      <c r="F2" s="356"/>
      <c r="G2" s="356"/>
      <c r="H2" s="356"/>
      <c r="I2" s="357"/>
      <c r="XFA2" s="4"/>
    </row>
    <row r="3" spans="1:9 16381:16381" ht="30">
      <c r="B3" s="324" t="s">
        <v>284</v>
      </c>
      <c r="C3" s="319"/>
      <c r="D3" s="320"/>
      <c r="E3" s="320"/>
      <c r="F3" s="320"/>
      <c r="G3" s="320"/>
      <c r="H3" s="320"/>
      <c r="I3" s="325"/>
    </row>
    <row r="4" spans="1:9 16381:16381">
      <c r="B4" s="324" t="s">
        <v>294</v>
      </c>
      <c r="C4" s="319"/>
      <c r="D4" s="320"/>
      <c r="E4" s="320"/>
      <c r="F4" s="320"/>
      <c r="G4" s="320"/>
      <c r="H4" s="320"/>
      <c r="I4" s="325"/>
    </row>
    <row r="5" spans="1:9 16381:16381">
      <c r="B5" s="324" t="s">
        <v>15</v>
      </c>
      <c r="C5" s="319"/>
      <c r="D5" s="320"/>
      <c r="E5" s="320"/>
      <c r="F5" s="320"/>
      <c r="G5" s="320"/>
      <c r="H5" s="320"/>
      <c r="I5" s="325"/>
    </row>
    <row r="6" spans="1:9 16381:16381">
      <c r="B6" s="326" t="s">
        <v>1</v>
      </c>
      <c r="C6" s="322"/>
      <c r="D6" s="322"/>
      <c r="E6" s="322"/>
      <c r="F6" s="322"/>
      <c r="G6" s="322"/>
      <c r="H6" s="322"/>
      <c r="I6" s="318"/>
    </row>
    <row r="7" spans="1:9 16381:16381">
      <c r="B7" s="326" t="s">
        <v>2</v>
      </c>
      <c r="C7" s="319"/>
      <c r="D7" s="320"/>
      <c r="E7" s="320"/>
      <c r="F7" s="320"/>
      <c r="G7" s="320"/>
      <c r="H7" s="320"/>
      <c r="I7" s="325"/>
    </row>
    <row r="8" spans="1:9 16381:16381">
      <c r="B8" s="326" t="s">
        <v>1</v>
      </c>
      <c r="C8" s="319"/>
      <c r="D8" s="320"/>
      <c r="E8" s="320"/>
      <c r="F8" s="320"/>
      <c r="G8" s="320"/>
      <c r="H8" s="320"/>
      <c r="I8" s="325"/>
    </row>
    <row r="9" spans="1:9 16381:16381">
      <c r="B9" s="326" t="s">
        <v>3</v>
      </c>
      <c r="C9" s="319"/>
      <c r="D9" s="320"/>
      <c r="E9" s="320"/>
      <c r="F9" s="320"/>
      <c r="G9" s="320"/>
      <c r="H9" s="320"/>
      <c r="I9" s="325"/>
    </row>
    <row r="10" spans="1:9 16381:16381">
      <c r="B10" s="326" t="s">
        <v>1</v>
      </c>
      <c r="C10" s="322"/>
      <c r="D10" s="322"/>
      <c r="E10" s="322"/>
      <c r="F10" s="322"/>
      <c r="G10" s="322"/>
      <c r="H10" s="322"/>
      <c r="I10" s="318"/>
    </row>
    <row r="11" spans="1:9 16381:16381">
      <c r="B11" s="326" t="s">
        <v>4</v>
      </c>
      <c r="C11" s="323"/>
      <c r="D11" s="320"/>
      <c r="E11" s="320"/>
      <c r="F11" s="320"/>
      <c r="G11" s="320"/>
      <c r="H11" s="320"/>
      <c r="I11" s="325"/>
    </row>
    <row r="12" spans="1:9 16381:16381">
      <c r="B12" s="326" t="s">
        <v>5</v>
      </c>
      <c r="C12" s="323"/>
      <c r="D12" s="320"/>
      <c r="E12" s="320"/>
      <c r="F12" s="320"/>
      <c r="G12" s="320"/>
      <c r="H12" s="320"/>
      <c r="I12" s="325"/>
    </row>
    <row r="13" spans="1:9 16381:16381">
      <c r="B13" s="326" t="s">
        <v>6</v>
      </c>
      <c r="C13" s="323"/>
      <c r="D13" s="320"/>
      <c r="E13" s="320"/>
      <c r="F13" s="320"/>
      <c r="G13" s="320"/>
      <c r="H13" s="320"/>
      <c r="I13" s="325"/>
    </row>
    <row r="14" spans="1:9 16381:16381" ht="15.75" thickBot="1">
      <c r="B14" s="326" t="s">
        <v>235</v>
      </c>
      <c r="C14" s="323"/>
      <c r="D14" s="320"/>
      <c r="E14" s="320"/>
      <c r="F14" s="320"/>
      <c r="G14" s="320"/>
      <c r="H14" s="320"/>
      <c r="I14" s="325"/>
    </row>
    <row r="15" spans="1:9 16381:16381">
      <c r="B15" s="321" t="s">
        <v>56</v>
      </c>
      <c r="C15" s="316"/>
      <c r="D15" s="316"/>
      <c r="E15" s="316"/>
      <c r="F15" s="316"/>
      <c r="G15" s="316"/>
      <c r="H15" s="316"/>
      <c r="I15" s="317"/>
      <c r="XFA15" s="1"/>
    </row>
    <row r="16" spans="1:9 16381:16381" ht="41.45" customHeight="1">
      <c r="B16" s="358" t="s">
        <v>147</v>
      </c>
      <c r="C16" s="359"/>
      <c r="D16" s="359"/>
      <c r="E16" s="359"/>
      <c r="F16" s="359"/>
      <c r="G16" s="360"/>
      <c r="H16" s="6" t="s">
        <v>14</v>
      </c>
      <c r="I16" s="3" t="s">
        <v>144</v>
      </c>
      <c r="XFA16" s="1"/>
    </row>
    <row r="17" spans="1:11 16381:16381">
      <c r="A17" s="260"/>
      <c r="B17" s="327" t="str" cm="1">
        <f t="array" ref="B17:B19">_xlfn.UNIQUE('2.) E-DATA LISTING'!B7:B200)</f>
        <v>ER Care All-In 80 Adults Semi Private</v>
      </c>
      <c r="C17" s="261"/>
      <c r="D17" s="261"/>
      <c r="E17" s="261"/>
      <c r="F17" s="261"/>
      <c r="G17" s="262"/>
      <c r="H17" s="263">
        <f>IF(B17=0, ,(_xlfn.XLOOKUP(B17,'Product list'!$D$3:$D$16,'Product list'!$E$3:$E$16)))</f>
        <v>1350</v>
      </c>
      <c r="I17" s="328">
        <f ca="1">IF(B17=0, ,(SUMIF('2.) E-DATA LISTING'!$B$7:$D$200,B17,'2.) E-DATA LISTING'!$D$7:$D$200)))</f>
        <v>1</v>
      </c>
      <c r="J17" s="264">
        <f ca="1">+H17*I17</f>
        <v>1350</v>
      </c>
      <c r="XFA17" s="1"/>
    </row>
    <row r="18" spans="1:11 16381:16381">
      <c r="A18" s="260"/>
      <c r="B18" s="327" t="str">
        <v>MedConsult Adults</v>
      </c>
      <c r="C18" s="261"/>
      <c r="D18" s="261"/>
      <c r="E18" s="261"/>
      <c r="F18" s="261"/>
      <c r="G18" s="262"/>
      <c r="H18" s="263">
        <f>IF(B18=0, ,(_xlfn.XLOOKUP(B18,'Product list'!$D$3:$D$16,'Product list'!$E$3:$E$16)))</f>
        <v>2500</v>
      </c>
      <c r="I18" s="328">
        <f ca="1">IF(B18=0, ,(SUMIF('2.) E-DATA LISTING'!$B$7:$D$200,B18,'2.) E-DATA LISTING'!$D$7:$D$200)))</f>
        <v>1</v>
      </c>
      <c r="J18" s="264">
        <f t="shared" ref="J18:J30" ca="1" si="0">+H18*I18</f>
        <v>2500</v>
      </c>
      <c r="K18" s="7"/>
      <c r="XFA18" s="1"/>
    </row>
    <row r="19" spans="1:11 16381:16381">
      <c r="A19" s="260"/>
      <c r="B19" s="327">
        <v>0</v>
      </c>
      <c r="C19" s="261"/>
      <c r="D19" s="261"/>
      <c r="E19" s="261"/>
      <c r="F19" s="261"/>
      <c r="G19" s="262"/>
      <c r="H19" s="263">
        <f>IF(B19=0, ,(_xlfn.XLOOKUP(B19,'Product list'!$D$3:$D$16,'Product list'!$E$3:$E$16)))</f>
        <v>0</v>
      </c>
      <c r="I19" s="328">
        <f>IF(B19=0, ,(SUMIF('2.) E-DATA LISTING'!$B$7:$D$200,B19,'2.) E-DATA LISTING'!$D$7:$D$200)))</f>
        <v>0</v>
      </c>
      <c r="J19" s="264">
        <f t="shared" si="0"/>
        <v>0</v>
      </c>
      <c r="K19" s="7"/>
      <c r="XFA19" s="1"/>
    </row>
    <row r="20" spans="1:11 16381:16381">
      <c r="A20" s="260"/>
      <c r="B20" s="327"/>
      <c r="C20" s="261"/>
      <c r="D20" s="261"/>
      <c r="E20" s="261"/>
      <c r="F20" s="261"/>
      <c r="G20" s="262"/>
      <c r="H20" s="263">
        <f>IF(B20=0, ,(_xlfn.XLOOKUP(B20,'Product list'!$D$3:$D$16,'Product list'!$E$3:$E$16)))</f>
        <v>0</v>
      </c>
      <c r="I20" s="328">
        <f>IF(B20=0, ,(SUMIF('2.) E-DATA LISTING'!$B$7:$D$200,B20,'2.) E-DATA LISTING'!$D$7:$D$200)))</f>
        <v>0</v>
      </c>
      <c r="J20" s="264">
        <f t="shared" si="0"/>
        <v>0</v>
      </c>
      <c r="K20" s="7"/>
      <c r="XFA20" s="1"/>
    </row>
    <row r="21" spans="1:11 16381:16381">
      <c r="A21" s="260"/>
      <c r="B21" s="327"/>
      <c r="C21" s="261"/>
      <c r="D21" s="261"/>
      <c r="E21" s="261"/>
      <c r="F21" s="261"/>
      <c r="G21" s="262"/>
      <c r="H21" s="263">
        <f>IF(B21=0, ,(_xlfn.XLOOKUP(B21,'Product list'!$D$3:$D$16,'Product list'!$E$3:$E$16)))</f>
        <v>0</v>
      </c>
      <c r="I21" s="328">
        <f>IF(B21=0, ,(SUMIF('2.) E-DATA LISTING'!$B$7:$D$200,B21,'2.) E-DATA LISTING'!$D$7:$D$200)))</f>
        <v>0</v>
      </c>
      <c r="J21" s="264">
        <f t="shared" si="0"/>
        <v>0</v>
      </c>
      <c r="K21" s="7"/>
      <c r="XFA21" s="1"/>
    </row>
    <row r="22" spans="1:11 16381:16381">
      <c r="A22" s="260"/>
      <c r="B22" s="327"/>
      <c r="C22" s="261"/>
      <c r="D22" s="261"/>
      <c r="E22" s="261"/>
      <c r="F22" s="261"/>
      <c r="G22" s="262"/>
      <c r="H22" s="263">
        <f>IF(B22=0, ,(_xlfn.XLOOKUP(B22,'Product list'!$D$3:$D$16,'Product list'!$E$3:$E$16)))</f>
        <v>0</v>
      </c>
      <c r="I22" s="328">
        <f>IF(B22=0, ,(SUMIF('2.) E-DATA LISTING'!$B$7:$D$200,B22,'2.) E-DATA LISTING'!$D$7:$D$200)))</f>
        <v>0</v>
      </c>
      <c r="J22" s="264">
        <f t="shared" si="0"/>
        <v>0</v>
      </c>
      <c r="K22" s="7"/>
      <c r="XFA22" s="1"/>
    </row>
    <row r="23" spans="1:11 16381:16381">
      <c r="A23" s="260"/>
      <c r="B23" s="327"/>
      <c r="C23" s="261"/>
      <c r="D23" s="261"/>
      <c r="E23" s="261"/>
      <c r="F23" s="261"/>
      <c r="G23" s="262"/>
      <c r="H23" s="263">
        <f>IF(B23=0, ,(_xlfn.XLOOKUP(B23,'Product list'!$D$3:$D$16,'Product list'!$E$3:$E$16)))</f>
        <v>0</v>
      </c>
      <c r="I23" s="328">
        <f>IF(B23=0, ,(SUMIF('2.) E-DATA LISTING'!$B$7:$D$200,B23,'2.) E-DATA LISTING'!$D$7:$D$200)))</f>
        <v>0</v>
      </c>
      <c r="J23" s="264">
        <f t="shared" si="0"/>
        <v>0</v>
      </c>
      <c r="K23" s="7"/>
      <c r="XFA23" s="1"/>
    </row>
    <row r="24" spans="1:11 16381:16381">
      <c r="A24" s="260"/>
      <c r="B24" s="327"/>
      <c r="C24" s="261"/>
      <c r="D24" s="261"/>
      <c r="E24" s="261"/>
      <c r="F24" s="261"/>
      <c r="G24" s="262"/>
      <c r="H24" s="263">
        <f>IF(B24=0, ,(_xlfn.XLOOKUP(B24,'Product list'!$D$3:$D$16,'Product list'!$E$3:$E$16)))</f>
        <v>0</v>
      </c>
      <c r="I24" s="328">
        <f>IF(B24=0, ,(SUMIF('2.) E-DATA LISTING'!$B$7:$D$200,B24,'2.) E-DATA LISTING'!$D$7:$D$200)))</f>
        <v>0</v>
      </c>
      <c r="J24" s="264">
        <f t="shared" si="0"/>
        <v>0</v>
      </c>
      <c r="K24" s="7"/>
      <c r="XFA24" s="1"/>
    </row>
    <row r="25" spans="1:11 16381:16381">
      <c r="A25" s="260"/>
      <c r="B25" s="327"/>
      <c r="C25" s="261"/>
      <c r="D25" s="261"/>
      <c r="E25" s="261"/>
      <c r="F25" s="261"/>
      <c r="G25" s="262"/>
      <c r="H25" s="263">
        <f>IF(B25=0, ,(_xlfn.XLOOKUP(B25,'Product list'!$D$3:$D$16,'Product list'!$E$3:$E$16)))</f>
        <v>0</v>
      </c>
      <c r="I25" s="328">
        <f>IF(B25=0, ,(SUMIF('2.) E-DATA LISTING'!$B$7:$D$200,B25,'2.) E-DATA LISTING'!$D$7:$D$200)))</f>
        <v>0</v>
      </c>
      <c r="J25" s="264">
        <f t="shared" si="0"/>
        <v>0</v>
      </c>
      <c r="K25" s="7"/>
      <c r="XFA25" s="1"/>
    </row>
    <row r="26" spans="1:11 16381:16381">
      <c r="A26" s="260"/>
      <c r="B26" s="327"/>
      <c r="C26" s="261"/>
      <c r="D26" s="261"/>
      <c r="E26" s="261"/>
      <c r="F26" s="261"/>
      <c r="G26" s="262"/>
      <c r="H26" s="263">
        <f>IF(B26=0, ,(_xlfn.XLOOKUP(B26,'Product list'!$D$3:$D$16,'Product list'!$E$3:$E$16)))</f>
        <v>0</v>
      </c>
      <c r="I26" s="328">
        <f>IF(B26=0, ,(SUMIF('2.) E-DATA LISTING'!$B$7:$D$200,B26,'2.) E-DATA LISTING'!$D$7:$D$200)))</f>
        <v>0</v>
      </c>
      <c r="J26" s="264">
        <f t="shared" si="0"/>
        <v>0</v>
      </c>
      <c r="K26" s="7"/>
      <c r="XFA26" s="1"/>
    </row>
    <row r="27" spans="1:11 16381:16381">
      <c r="A27" s="260"/>
      <c r="B27" s="327"/>
      <c r="C27" s="261"/>
      <c r="D27" s="261"/>
      <c r="E27" s="261"/>
      <c r="F27" s="261"/>
      <c r="G27" s="262"/>
      <c r="H27" s="263">
        <f>IF(B27=0, ,(_xlfn.XLOOKUP(B27,'Product list'!$D$3:$D$16,'Product list'!$E$3:$E$16)))</f>
        <v>0</v>
      </c>
      <c r="I27" s="328">
        <f>IF(B27=0, ,(SUMIF('2.) E-DATA LISTING'!$B$7:$D$200,B27,'2.) E-DATA LISTING'!$D$7:$D$200)))</f>
        <v>0</v>
      </c>
      <c r="J27" s="264">
        <f t="shared" si="0"/>
        <v>0</v>
      </c>
      <c r="K27" s="7"/>
      <c r="XFA27" s="1"/>
    </row>
    <row r="28" spans="1:11 16381:16381">
      <c r="A28" s="260"/>
      <c r="B28" s="327"/>
      <c r="C28" s="261"/>
      <c r="D28" s="261"/>
      <c r="E28" s="261"/>
      <c r="F28" s="261"/>
      <c r="G28" s="262"/>
      <c r="H28" s="263">
        <f>IF(B28=0, ,(_xlfn.XLOOKUP(B28,'Product list'!$D$3:$D$16,'Product list'!$E$3:$E$16)))</f>
        <v>0</v>
      </c>
      <c r="I28" s="328">
        <f>IF(B28=0, ,(SUMIF('2.) E-DATA LISTING'!$B$7:$D$200,B28,'2.) E-DATA LISTING'!$D$7:$D$200)))</f>
        <v>0</v>
      </c>
      <c r="J28" s="264">
        <f t="shared" si="0"/>
        <v>0</v>
      </c>
      <c r="K28" s="7"/>
      <c r="XFA28" s="1"/>
    </row>
    <row r="29" spans="1:11 16381:16381">
      <c r="A29" s="260"/>
      <c r="B29" s="327"/>
      <c r="C29" s="261"/>
      <c r="D29" s="261"/>
      <c r="E29" s="261"/>
      <c r="F29" s="261"/>
      <c r="G29" s="262"/>
      <c r="H29" s="263">
        <f>IF(B29=0, ,(_xlfn.XLOOKUP(B29,'Product list'!$D$3:$D$16,'Product list'!$E$3:$E$16)))</f>
        <v>0</v>
      </c>
      <c r="I29" s="328">
        <f>IF(B29=0, ,(SUMIF('2.) E-DATA LISTING'!$B$7:$D$200,B29,'2.) E-DATA LISTING'!$D$7:$D$200)))</f>
        <v>0</v>
      </c>
      <c r="J29" s="264">
        <f t="shared" si="0"/>
        <v>0</v>
      </c>
      <c r="K29" s="7"/>
      <c r="XFA29" s="1"/>
    </row>
    <row r="30" spans="1:11 16381:16381" ht="15.75" thickBot="1">
      <c r="A30" s="260"/>
      <c r="B30" s="329"/>
      <c r="C30" s="330"/>
      <c r="D30" s="330"/>
      <c r="E30" s="330"/>
      <c r="F30" s="330"/>
      <c r="G30" s="331"/>
      <c r="H30" s="332">
        <f>IF(B30=0, ,(_xlfn.XLOOKUP(B30,'Product list'!$D$3:$D$16,'Product list'!$E$3:$E$16)))</f>
        <v>0</v>
      </c>
      <c r="I30" s="333">
        <f>IF(B30=0, ,(SUMIF('2.) E-DATA LISTING'!$B$7:$D$200,B30,'2.) E-DATA LISTING'!$D$7:$D$200)))</f>
        <v>0</v>
      </c>
      <c r="J30" s="264">
        <f t="shared" si="0"/>
        <v>0</v>
      </c>
      <c r="K30" s="7"/>
      <c r="XFA30" s="1"/>
    </row>
    <row r="31" spans="1:11 16381:16381">
      <c r="A31" s="260"/>
      <c r="B31" s="260"/>
      <c r="C31" s="260"/>
      <c r="D31" s="260"/>
      <c r="E31" s="260"/>
      <c r="F31" s="260"/>
      <c r="G31" s="260"/>
      <c r="H31" s="260"/>
      <c r="I31" s="260">
        <f ca="1">SUM(I17:I30)</f>
        <v>2</v>
      </c>
      <c r="J31" s="260">
        <f ca="1">SUM(J17:J30)</f>
        <v>3850</v>
      </c>
    </row>
    <row r="32" spans="1:11 16381:16381">
      <c r="A32" s="260"/>
      <c r="B32" s="260"/>
      <c r="C32" s="260"/>
      <c r="D32" s="260"/>
      <c r="E32" s="260"/>
      <c r="F32" s="260"/>
      <c r="G32" s="260"/>
      <c r="H32" s="260"/>
      <c r="I32" s="260"/>
      <c r="J32" s="260"/>
    </row>
    <row r="33" spans="1:10">
      <c r="A33" s="260"/>
      <c r="B33" s="260"/>
      <c r="C33" s="260"/>
      <c r="D33" s="260"/>
      <c r="E33" s="260"/>
      <c r="F33" s="260"/>
      <c r="G33" s="260"/>
      <c r="H33" s="260"/>
      <c r="I33" s="260"/>
      <c r="J33" s="260"/>
    </row>
  </sheetData>
  <sheetProtection algorithmName="SHA-512" hashValue="geaHbItF8nwP3ALJUb/sX2cgFgDFYWpKQlg+X/E/tBT8iSypYz77jRXlM+SUs+NlzCoEVIBvaFxrcX4rnRkYzw==" saltValue="DiAichIJ87DlIzCNsksKMg==" spinCount="100000" sheet="1" objects="1" scenarios="1"/>
  <mergeCells count="2">
    <mergeCell ref="B1:I2"/>
    <mergeCell ref="B16:G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7B2A-4BFC-4B7E-A139-5670273EC27F}">
  <dimension ref="B3:B6"/>
  <sheetViews>
    <sheetView workbookViewId="0">
      <selection activeCell="B7" sqref="B7"/>
    </sheetView>
  </sheetViews>
  <sheetFormatPr defaultRowHeight="15"/>
  <sheetData>
    <row r="3" spans="2:2">
      <c r="B3" t="s">
        <v>290</v>
      </c>
    </row>
    <row r="4" spans="2:2">
      <c r="B4" t="s">
        <v>291</v>
      </c>
    </row>
    <row r="5" spans="2:2">
      <c r="B5" t="s">
        <v>292</v>
      </c>
    </row>
    <row r="6" spans="2:2">
      <c r="B6" t="s">
        <v>293</v>
      </c>
    </row>
  </sheetData>
  <sheetProtection algorithmName="SHA-512" hashValue="J9gg4lsGuzoKcNV7WgApohUA/iXlV0wEE5SRcF4PXCs0GD0DMU4dFFm9VEScfzPndz7Q/TE4t23uI5yPO7HRSQ==" saltValue="opCmGquoj0H02ojbzUqEY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51D79-4FDE-4057-8A2A-C8790B356FE4}">
  <sheetPr codeName="Sheet2"/>
  <dimension ref="A1:V330"/>
  <sheetViews>
    <sheetView workbookViewId="0">
      <pane xSplit="1" ySplit="6" topLeftCell="B23" activePane="bottomRight" state="frozen"/>
      <selection pane="topRight" activeCell="B1" sqref="B1"/>
      <selection pane="bottomLeft" activeCell="A7" sqref="A7"/>
      <selection pane="bottomRight" activeCell="B27" sqref="B27"/>
    </sheetView>
  </sheetViews>
  <sheetFormatPr defaultColWidth="9.140625" defaultRowHeight="20.100000000000001" customHeight="1"/>
  <cols>
    <col min="1" max="1" width="18" style="21" customWidth="1"/>
    <col min="2" max="2" width="61.7109375" style="21" customWidth="1"/>
    <col min="3" max="3" width="21.28515625" style="21" customWidth="1"/>
    <col min="4" max="4" width="13.85546875" style="350" bestFit="1" customWidth="1"/>
    <col min="5" max="5" width="14" style="21" customWidth="1"/>
    <col min="6" max="6" width="31.28515625" style="21" hidden="1" customWidth="1"/>
    <col min="7" max="7" width="19.85546875" style="28" customWidth="1"/>
    <col min="8" max="8" width="23.5703125" style="28" customWidth="1"/>
    <col min="9" max="9" width="24.42578125" style="28" customWidth="1"/>
    <col min="10" max="10" width="9.42578125" style="28" customWidth="1"/>
    <col min="11" max="11" width="16.42578125" style="29" bestFit="1" customWidth="1"/>
    <col min="12" max="12" width="11.28515625" style="30" customWidth="1"/>
    <col min="13" max="13" width="20.5703125" style="31" customWidth="1"/>
    <col min="14" max="14" width="26.7109375" style="28" customWidth="1"/>
    <col min="15" max="15" width="34.7109375" style="32" customWidth="1"/>
    <col min="16" max="16" width="34.7109375" style="32" hidden="1" customWidth="1"/>
    <col min="17" max="17" width="12.28515625" style="32" customWidth="1"/>
    <col min="18" max="18" width="16" style="32" customWidth="1"/>
    <col min="19" max="19" width="15.140625" style="32" customWidth="1"/>
    <col min="20" max="20" width="18.5703125" style="32" customWidth="1"/>
    <col min="21" max="21" width="9.140625" style="20"/>
    <col min="22" max="22" width="9.28515625" style="21" bestFit="1" customWidth="1"/>
    <col min="23" max="16384" width="9.140625" style="21"/>
  </cols>
  <sheetData>
    <row r="1" spans="1:22" ht="20.100000000000001" customHeight="1">
      <c r="B1" s="80" t="s">
        <v>138</v>
      </c>
    </row>
    <row r="2" spans="1:22" ht="20.100000000000001" customHeight="1">
      <c r="B2" s="80" t="s">
        <v>265</v>
      </c>
      <c r="I2" s="28" t="s">
        <v>318</v>
      </c>
    </row>
    <row r="3" spans="1:22" ht="20.100000000000001" customHeight="1">
      <c r="B3" s="80" t="s">
        <v>317</v>
      </c>
      <c r="I3" s="28" t="s">
        <v>319</v>
      </c>
    </row>
    <row r="4" spans="1:22" ht="20.100000000000001" customHeight="1">
      <c r="B4" s="80" t="s">
        <v>270</v>
      </c>
    </row>
    <row r="5" spans="1:22" ht="15.75">
      <c r="A5" s="363" t="s">
        <v>309</v>
      </c>
      <c r="B5" s="361" t="s">
        <v>121</v>
      </c>
      <c r="C5" s="361" t="s">
        <v>120</v>
      </c>
      <c r="D5" s="361" t="s">
        <v>308</v>
      </c>
      <c r="E5" s="361" t="s">
        <v>269</v>
      </c>
      <c r="F5" s="227"/>
      <c r="G5" s="361" t="s">
        <v>8</v>
      </c>
      <c r="H5" s="361" t="s">
        <v>7</v>
      </c>
      <c r="I5" s="361" t="s">
        <v>9</v>
      </c>
      <c r="J5" s="361" t="s">
        <v>234</v>
      </c>
      <c r="K5" s="365" t="s">
        <v>16</v>
      </c>
      <c r="L5" s="361" t="s">
        <v>10</v>
      </c>
      <c r="M5" s="361" t="s">
        <v>17</v>
      </c>
      <c r="N5" s="367" t="s">
        <v>12</v>
      </c>
      <c r="O5" s="361" t="s">
        <v>13</v>
      </c>
      <c r="P5" s="227"/>
      <c r="Q5" s="369" t="s">
        <v>11</v>
      </c>
      <c r="R5" s="369"/>
      <c r="S5" s="369"/>
      <c r="T5" s="369"/>
    </row>
    <row r="6" spans="1:22" s="22" customFormat="1" ht="30" customHeight="1">
      <c r="A6" s="364"/>
      <c r="B6" s="362" t="s">
        <v>119</v>
      </c>
      <c r="C6" s="362"/>
      <c r="D6" s="362"/>
      <c r="E6" s="362"/>
      <c r="F6" s="228" t="s">
        <v>296</v>
      </c>
      <c r="G6" s="362"/>
      <c r="H6" s="362"/>
      <c r="I6" s="362"/>
      <c r="J6" s="362"/>
      <c r="K6" s="366"/>
      <c r="L6" s="362"/>
      <c r="M6" s="362"/>
      <c r="N6" s="368"/>
      <c r="O6" s="362"/>
      <c r="P6" s="228" t="s">
        <v>295</v>
      </c>
      <c r="Q6" s="19" t="s">
        <v>18</v>
      </c>
      <c r="R6" s="19" t="s">
        <v>19</v>
      </c>
      <c r="S6" s="19" t="s">
        <v>20</v>
      </c>
      <c r="T6" s="19" t="s">
        <v>21</v>
      </c>
    </row>
    <row r="7" spans="1:22" ht="20.100000000000001" customHeight="1">
      <c r="A7" s="204" t="s">
        <v>250</v>
      </c>
      <c r="B7" s="38" t="str">
        <f>IF(A7=0, 0,(_xlfn.XLOOKUP(A7,'Product list'!$B$3:$B$16,'Product list'!$D$3:$D$16)))</f>
        <v>ER Care All-In 80 Adults Semi Private</v>
      </c>
      <c r="C7" s="38">
        <f>IF(B7=0, 0,(_xlfn.XLOOKUP(B7,'Product list'!$D$3:$D$16,'Product list'!$E$3:$E$16)))</f>
        <v>1350</v>
      </c>
      <c r="D7" s="259">
        <v>1</v>
      </c>
      <c r="E7" s="38">
        <f>+C7*D7</f>
        <v>1350</v>
      </c>
      <c r="F7" s="233" t="str">
        <f t="shared" ref="F7:F38" si="0">_xlfn.TEXTJOIN("  ",TRUE,G7, I7,H7,J7)</f>
        <v>John</v>
      </c>
      <c r="G7" s="206" t="s">
        <v>310</v>
      </c>
      <c r="H7" s="206"/>
      <c r="I7" s="206"/>
      <c r="J7" s="206"/>
      <c r="K7" s="206"/>
      <c r="L7" s="206"/>
      <c r="M7" s="206"/>
      <c r="N7" s="206"/>
      <c r="O7" s="206"/>
      <c r="P7" s="206" t="str">
        <f>_xlfn.TEXTJOIN("  ",TRUE,Q7, R7,S7,T7)</f>
        <v/>
      </c>
      <c r="Q7" s="206"/>
      <c r="R7" s="206"/>
      <c r="S7" s="206"/>
      <c r="T7" s="206"/>
      <c r="V7" s="21">
        <f>SUM(C7:C39)</f>
        <v>3850</v>
      </c>
    </row>
    <row r="8" spans="1:22" ht="20.100000000000001" customHeight="1">
      <c r="A8" s="204" t="s">
        <v>258</v>
      </c>
      <c r="B8" s="38" t="str">
        <f>IF(A8=0, 0,(_xlfn.XLOOKUP(A8,'Product list'!$B$3:$B$16,'Product list'!$D$3:$D$16)))</f>
        <v>MedConsult Adults</v>
      </c>
      <c r="C8" s="38">
        <f>IF(B8=0, 0,(_xlfn.XLOOKUP(B8,'Product list'!$D$3:$D$16,'Product list'!$E$3:$E$16)))</f>
        <v>2500</v>
      </c>
      <c r="D8" s="259">
        <v>1</v>
      </c>
      <c r="E8" s="38">
        <f t="shared" ref="E8:E20" si="1">+C8*D8</f>
        <v>2500</v>
      </c>
      <c r="F8" s="233" t="str">
        <f t="shared" si="0"/>
        <v>John</v>
      </c>
      <c r="G8" s="206" t="s">
        <v>310</v>
      </c>
      <c r="H8" s="206"/>
      <c r="I8" s="206"/>
      <c r="J8" s="206"/>
      <c r="K8" s="206"/>
      <c r="L8" s="206"/>
      <c r="M8" s="206"/>
      <c r="N8" s="206"/>
      <c r="O8" s="206"/>
      <c r="P8" s="206" t="str">
        <f t="shared" ref="P8:P71" si="2">_xlfn.TEXTJOIN("  ",TRUE,Q8, R8,S8,T8)</f>
        <v/>
      </c>
      <c r="Q8" s="206"/>
      <c r="R8" s="206"/>
      <c r="S8" s="206"/>
      <c r="T8" s="206"/>
    </row>
    <row r="9" spans="1:22" ht="20.100000000000001" customHeight="1">
      <c r="A9" s="204"/>
      <c r="B9" s="258">
        <f>IF(A9=0, 0,(_xlfn.XLOOKUP(A9,'Product list'!$B$3:$B$16,'Product list'!$D$3:$D$16)))</f>
        <v>0</v>
      </c>
      <c r="C9" s="38">
        <f>IF(B9=0, 0,(_xlfn.XLOOKUP(B9,'Product list'!$D$3:$D$16,'Product list'!$E$3:$E$16)))</f>
        <v>0</v>
      </c>
      <c r="D9" s="259"/>
      <c r="E9" s="38">
        <f t="shared" si="1"/>
        <v>0</v>
      </c>
      <c r="F9" s="233" t="str">
        <f t="shared" si="0"/>
        <v/>
      </c>
      <c r="G9" s="206"/>
      <c r="H9" s="206"/>
      <c r="I9" s="206"/>
      <c r="J9" s="206"/>
      <c r="K9" s="206"/>
      <c r="L9" s="206"/>
      <c r="M9" s="206"/>
      <c r="N9" s="206"/>
      <c r="O9" s="206"/>
      <c r="P9" s="206" t="str">
        <f t="shared" si="2"/>
        <v/>
      </c>
      <c r="Q9" s="206"/>
      <c r="R9" s="206"/>
      <c r="S9" s="206"/>
      <c r="T9" s="206"/>
    </row>
    <row r="10" spans="1:22" ht="20.100000000000001" customHeight="1">
      <c r="A10" s="204"/>
      <c r="B10" s="258">
        <f>IF(A10=0, 0,(_xlfn.XLOOKUP(A10,'Product list'!$B$3:$B$16,'Product list'!$D$3:$D$16)))</f>
        <v>0</v>
      </c>
      <c r="C10" s="38">
        <f>IF(B10=0, 0,(_xlfn.XLOOKUP(B10,'Product list'!$D$3:$D$16,'Product list'!$E$3:$E$16)))</f>
        <v>0</v>
      </c>
      <c r="D10" s="259"/>
      <c r="E10" s="38">
        <f t="shared" si="1"/>
        <v>0</v>
      </c>
      <c r="F10" s="233" t="str">
        <f t="shared" si="0"/>
        <v/>
      </c>
      <c r="G10" s="206"/>
      <c r="H10" s="206"/>
      <c r="I10" s="206"/>
      <c r="J10" s="206"/>
      <c r="K10" s="206"/>
      <c r="L10" s="206"/>
      <c r="M10" s="206"/>
      <c r="N10" s="206"/>
      <c r="O10" s="206"/>
      <c r="P10" s="206" t="str">
        <f t="shared" si="2"/>
        <v/>
      </c>
      <c r="Q10" s="206"/>
      <c r="R10" s="206"/>
      <c r="S10" s="206"/>
      <c r="T10" s="206"/>
    </row>
    <row r="11" spans="1:22" ht="20.100000000000001" customHeight="1">
      <c r="A11" s="204"/>
      <c r="B11" s="258">
        <f>IF(A11=0, 0,(_xlfn.XLOOKUP(A11,'Product list'!$B$3:$B$16,'Product list'!$D$3:$D$16)))</f>
        <v>0</v>
      </c>
      <c r="C11" s="38">
        <f>IF(B11=0, 0,(_xlfn.XLOOKUP(B11,'Product list'!$D$3:$D$16,'Product list'!$E$3:$E$16)))</f>
        <v>0</v>
      </c>
      <c r="D11" s="259"/>
      <c r="E11" s="38">
        <f t="shared" si="1"/>
        <v>0</v>
      </c>
      <c r="F11" s="233" t="str">
        <f t="shared" si="0"/>
        <v/>
      </c>
      <c r="G11" s="206"/>
      <c r="H11" s="206"/>
      <c r="I11" s="206"/>
      <c r="J11" s="206"/>
      <c r="K11" s="206"/>
      <c r="L11" s="206"/>
      <c r="M11" s="206"/>
      <c r="N11" s="206"/>
      <c r="O11" s="206"/>
      <c r="P11" s="206" t="str">
        <f t="shared" si="2"/>
        <v/>
      </c>
      <c r="Q11" s="206"/>
      <c r="R11" s="206"/>
      <c r="S11" s="206"/>
      <c r="T11" s="206"/>
    </row>
    <row r="12" spans="1:22" ht="20.100000000000001" customHeight="1">
      <c r="A12" s="204"/>
      <c r="B12" s="258">
        <f>IF(A12=0, 0,(_xlfn.XLOOKUP(A12,'Product list'!$B$3:$B$16,'Product list'!$D$3:$D$16)))</f>
        <v>0</v>
      </c>
      <c r="C12" s="38">
        <f>IF(B12=0, 0,(_xlfn.XLOOKUP(B12,'Product list'!$D$3:$D$16,'Product list'!$E$3:$E$16)))</f>
        <v>0</v>
      </c>
      <c r="D12" s="259"/>
      <c r="E12" s="38">
        <f t="shared" si="1"/>
        <v>0</v>
      </c>
      <c r="F12" s="233" t="str">
        <f t="shared" si="0"/>
        <v/>
      </c>
      <c r="G12" s="206"/>
      <c r="H12" s="206"/>
      <c r="I12" s="206"/>
      <c r="J12" s="206"/>
      <c r="K12" s="206"/>
      <c r="L12" s="206"/>
      <c r="M12" s="206"/>
      <c r="N12" s="206"/>
      <c r="O12" s="206"/>
      <c r="P12" s="206" t="str">
        <f t="shared" si="2"/>
        <v/>
      </c>
      <c r="Q12" s="206"/>
      <c r="R12" s="206"/>
      <c r="S12" s="206"/>
      <c r="T12" s="206"/>
    </row>
    <row r="13" spans="1:22" ht="20.100000000000001" customHeight="1">
      <c r="A13" s="204"/>
      <c r="B13" s="258">
        <f>IF(A13=0, 0,(_xlfn.XLOOKUP(A13,'Product list'!$B$3:$B$16,'Product list'!$D$3:$D$16)))</f>
        <v>0</v>
      </c>
      <c r="C13" s="38">
        <f>IF(B13=0, 0,(_xlfn.XLOOKUP(B13,'Product list'!$D$3:$D$16,'Product list'!$E$3:$E$16)))</f>
        <v>0</v>
      </c>
      <c r="D13" s="259"/>
      <c r="E13" s="38">
        <f t="shared" si="1"/>
        <v>0</v>
      </c>
      <c r="F13" s="233" t="str">
        <f t="shared" si="0"/>
        <v/>
      </c>
      <c r="G13" s="206"/>
      <c r="H13" s="206"/>
      <c r="I13" s="206"/>
      <c r="J13" s="206"/>
      <c r="K13" s="206"/>
      <c r="L13" s="206"/>
      <c r="M13" s="206"/>
      <c r="N13" s="206"/>
      <c r="O13" s="206"/>
      <c r="P13" s="206" t="str">
        <f t="shared" si="2"/>
        <v/>
      </c>
      <c r="Q13" s="206"/>
      <c r="R13" s="206"/>
      <c r="S13" s="206"/>
      <c r="T13" s="206"/>
    </row>
    <row r="14" spans="1:22" ht="20.100000000000001" customHeight="1">
      <c r="A14" s="204"/>
      <c r="B14" s="258">
        <f>IF(A14=0, 0,(_xlfn.XLOOKUP(A14,'Product list'!$B$3:$B$16,'Product list'!$D$3:$D$16)))</f>
        <v>0</v>
      </c>
      <c r="C14" s="38">
        <f>IF(B14=0, 0,(_xlfn.XLOOKUP(B14,'Product list'!$D$3:$D$16,'Product list'!$E$3:$E$16)))</f>
        <v>0</v>
      </c>
      <c r="D14" s="259"/>
      <c r="E14" s="38">
        <f t="shared" si="1"/>
        <v>0</v>
      </c>
      <c r="F14" s="233" t="str">
        <f t="shared" si="0"/>
        <v/>
      </c>
      <c r="G14" s="206"/>
      <c r="H14" s="206"/>
      <c r="I14" s="206"/>
      <c r="J14" s="206"/>
      <c r="K14" s="206"/>
      <c r="L14" s="206"/>
      <c r="M14" s="206"/>
      <c r="N14" s="206"/>
      <c r="O14" s="206"/>
      <c r="P14" s="206" t="str">
        <f t="shared" si="2"/>
        <v/>
      </c>
      <c r="Q14" s="206"/>
      <c r="R14" s="206"/>
      <c r="S14" s="206"/>
      <c r="T14" s="206"/>
    </row>
    <row r="15" spans="1:22" ht="20.100000000000001" customHeight="1">
      <c r="A15" s="204"/>
      <c r="B15" s="258">
        <f>IF(A15=0, 0,(_xlfn.XLOOKUP(A15,'Product list'!$B$3:$B$16,'Product list'!$D$3:$D$16)))</f>
        <v>0</v>
      </c>
      <c r="C15" s="38">
        <f>IF(B15=0, 0,(_xlfn.XLOOKUP(B15,'Product list'!$D$3:$D$16,'Product list'!$E$3:$E$16)))</f>
        <v>0</v>
      </c>
      <c r="D15" s="259"/>
      <c r="E15" s="38">
        <f t="shared" si="1"/>
        <v>0</v>
      </c>
      <c r="F15" s="233" t="str">
        <f t="shared" si="0"/>
        <v/>
      </c>
      <c r="G15" s="206"/>
      <c r="H15" s="206"/>
      <c r="I15" s="206"/>
      <c r="J15" s="206"/>
      <c r="K15" s="206"/>
      <c r="L15" s="206"/>
      <c r="M15" s="206"/>
      <c r="N15" s="206"/>
      <c r="O15" s="206"/>
      <c r="P15" s="206" t="str">
        <f t="shared" si="2"/>
        <v/>
      </c>
      <c r="Q15" s="206"/>
      <c r="R15" s="206"/>
      <c r="S15" s="206"/>
      <c r="T15" s="206"/>
    </row>
    <row r="16" spans="1:22" ht="20.100000000000001" customHeight="1">
      <c r="A16" s="204"/>
      <c r="B16" s="258">
        <f>IF(A16=0, 0,(_xlfn.XLOOKUP(A16,'Product list'!$B$3:$B$16,'Product list'!$D$3:$D$16)))</f>
        <v>0</v>
      </c>
      <c r="C16" s="38">
        <f>IF(B16=0, 0,(_xlfn.XLOOKUP(B16,'Product list'!$D$3:$D$16,'Product list'!$E$3:$E$16)))</f>
        <v>0</v>
      </c>
      <c r="D16" s="259"/>
      <c r="E16" s="38">
        <f t="shared" si="1"/>
        <v>0</v>
      </c>
      <c r="F16" s="233" t="str">
        <f t="shared" si="0"/>
        <v/>
      </c>
      <c r="G16" s="206"/>
      <c r="H16" s="206"/>
      <c r="I16" s="206"/>
      <c r="J16" s="206"/>
      <c r="K16" s="206"/>
      <c r="L16" s="206"/>
      <c r="M16" s="206"/>
      <c r="N16" s="206"/>
      <c r="O16" s="206"/>
      <c r="P16" s="206" t="str">
        <f t="shared" si="2"/>
        <v/>
      </c>
      <c r="Q16" s="206"/>
      <c r="R16" s="206"/>
      <c r="S16" s="206"/>
      <c r="T16" s="206"/>
    </row>
    <row r="17" spans="1:20" ht="20.100000000000001" customHeight="1">
      <c r="A17" s="204"/>
      <c r="B17" s="258">
        <f>IF(A17=0, 0,(_xlfn.XLOOKUP(A17,'Product list'!$B$3:$B$16,'Product list'!$D$3:$D$16)))</f>
        <v>0</v>
      </c>
      <c r="C17" s="38">
        <f>IF(B17=0, 0,(_xlfn.XLOOKUP(B17,'Product list'!$D$3:$D$16,'Product list'!$E$3:$E$16)))</f>
        <v>0</v>
      </c>
      <c r="D17" s="259"/>
      <c r="E17" s="38">
        <f t="shared" si="1"/>
        <v>0</v>
      </c>
      <c r="F17" s="233" t="str">
        <f t="shared" si="0"/>
        <v/>
      </c>
      <c r="G17" s="206"/>
      <c r="H17" s="206"/>
      <c r="I17" s="206"/>
      <c r="J17" s="206"/>
      <c r="K17" s="206"/>
      <c r="L17" s="206"/>
      <c r="M17" s="206"/>
      <c r="N17" s="206"/>
      <c r="O17" s="206"/>
      <c r="P17" s="206" t="str">
        <f t="shared" si="2"/>
        <v/>
      </c>
      <c r="Q17" s="206"/>
      <c r="R17" s="206"/>
      <c r="S17" s="206"/>
      <c r="T17" s="206"/>
    </row>
    <row r="18" spans="1:20" ht="20.100000000000001" customHeight="1">
      <c r="A18" s="204"/>
      <c r="B18" s="258">
        <f>IF(A18=0, 0,(_xlfn.XLOOKUP(A18,'Product list'!$B$3:$B$16,'Product list'!$D$3:$D$16)))</f>
        <v>0</v>
      </c>
      <c r="C18" s="38">
        <f>IF(B18=0, 0,(_xlfn.XLOOKUP(B18,'Product list'!$D$3:$D$16,'Product list'!$E$3:$E$16)))</f>
        <v>0</v>
      </c>
      <c r="D18" s="259"/>
      <c r="E18" s="38">
        <f t="shared" si="1"/>
        <v>0</v>
      </c>
      <c r="F18" s="233" t="str">
        <f t="shared" si="0"/>
        <v/>
      </c>
      <c r="G18" s="206"/>
      <c r="H18" s="206"/>
      <c r="I18" s="206"/>
      <c r="J18" s="206"/>
      <c r="K18" s="206"/>
      <c r="L18" s="206"/>
      <c r="M18" s="206"/>
      <c r="N18" s="206"/>
      <c r="O18" s="206"/>
      <c r="P18" s="206" t="str">
        <f t="shared" si="2"/>
        <v/>
      </c>
      <c r="Q18" s="206"/>
      <c r="R18" s="206"/>
      <c r="S18" s="206"/>
      <c r="T18" s="206"/>
    </row>
    <row r="19" spans="1:20" ht="20.100000000000001" customHeight="1">
      <c r="A19" s="204"/>
      <c r="B19" s="258">
        <f>IF(A19=0, 0,(_xlfn.XLOOKUP(A19,'Product list'!$B$3:$B$16,'Product list'!$D$3:$D$16)))</f>
        <v>0</v>
      </c>
      <c r="C19" s="38">
        <f>IF(B19=0, 0,(_xlfn.XLOOKUP(B19,'Product list'!$D$3:$D$16,'Product list'!$E$3:$E$16)))</f>
        <v>0</v>
      </c>
      <c r="D19" s="259"/>
      <c r="E19" s="38">
        <f t="shared" si="1"/>
        <v>0</v>
      </c>
      <c r="F19" s="233" t="str">
        <f t="shared" si="0"/>
        <v/>
      </c>
      <c r="G19" s="206"/>
      <c r="H19" s="206"/>
      <c r="I19" s="206"/>
      <c r="J19" s="207"/>
      <c r="K19" s="206"/>
      <c r="L19" s="206"/>
      <c r="M19" s="206"/>
      <c r="N19" s="206"/>
      <c r="O19" s="206"/>
      <c r="P19" s="234" t="str">
        <f t="shared" si="2"/>
        <v/>
      </c>
      <c r="Q19" s="206"/>
      <c r="R19" s="206"/>
      <c r="S19" s="205"/>
      <c r="T19" s="79"/>
    </row>
    <row r="20" spans="1:20" ht="20.100000000000001" customHeight="1">
      <c r="A20" s="204"/>
      <c r="B20" s="258">
        <f>IF(A20=0, 0,(_xlfn.XLOOKUP(A20,'Product list'!$B$3:$B$16,'Product list'!$D$3:$D$16)))</f>
        <v>0</v>
      </c>
      <c r="C20" s="38">
        <f>IF(B20=0, 0,(_xlfn.XLOOKUP(B20,'Product list'!$D$3:$D$16,'Product list'!$E$3:$E$16)))</f>
        <v>0</v>
      </c>
      <c r="D20" s="259"/>
      <c r="E20" s="38">
        <f t="shared" si="1"/>
        <v>0</v>
      </c>
      <c r="F20" s="233" t="str">
        <f t="shared" si="0"/>
        <v/>
      </c>
      <c r="G20" s="206"/>
      <c r="H20" s="206"/>
      <c r="I20" s="206"/>
      <c r="J20" s="207"/>
      <c r="K20" s="206"/>
      <c r="L20" s="206"/>
      <c r="M20" s="206"/>
      <c r="N20" s="206"/>
      <c r="O20" s="206"/>
      <c r="P20" s="234" t="str">
        <f t="shared" si="2"/>
        <v/>
      </c>
      <c r="Q20" s="206"/>
      <c r="R20" s="206"/>
      <c r="S20" s="205"/>
      <c r="T20" s="79"/>
    </row>
    <row r="21" spans="1:20" ht="20.100000000000001" customHeight="1">
      <c r="A21" s="204"/>
      <c r="B21" s="258">
        <f>IF(A21=0, 0,(_xlfn.XLOOKUP(A21,'Product list'!$B$3:$B$16,'Product list'!$D$3:$D$16)))</f>
        <v>0</v>
      </c>
      <c r="C21" s="38">
        <f>IF(B21=0, 0,(_xlfn.XLOOKUP(B21,'Product list'!$D$3:$D$16,'Product list'!$E$3:$E$16)))</f>
        <v>0</v>
      </c>
      <c r="D21" s="259"/>
      <c r="E21" s="38">
        <f t="shared" ref="E21:E50" si="3">+C21*D21</f>
        <v>0</v>
      </c>
      <c r="F21" s="233" t="str">
        <f t="shared" si="0"/>
        <v/>
      </c>
      <c r="G21" s="206"/>
      <c r="H21" s="206"/>
      <c r="I21" s="206"/>
      <c r="J21" s="207"/>
      <c r="K21" s="206"/>
      <c r="L21" s="206"/>
      <c r="M21" s="206"/>
      <c r="N21" s="206"/>
      <c r="O21" s="206"/>
      <c r="P21" s="234" t="str">
        <f t="shared" si="2"/>
        <v/>
      </c>
      <c r="Q21" s="206"/>
      <c r="R21" s="206"/>
      <c r="S21" s="205"/>
      <c r="T21" s="79"/>
    </row>
    <row r="22" spans="1:20" ht="20.100000000000001" customHeight="1">
      <c r="A22" s="204"/>
      <c r="B22" s="258">
        <f>IF(A22=0, 0,(_xlfn.XLOOKUP(A22,'Product list'!$B$3:$B$16,'Product list'!$D$3:$D$16)))</f>
        <v>0</v>
      </c>
      <c r="C22" s="38">
        <f>IF(B22=0, 0,(_xlfn.XLOOKUP(B22,'Product list'!$D$3:$D$16,'Product list'!$E$3:$E$16)))</f>
        <v>0</v>
      </c>
      <c r="D22" s="259"/>
      <c r="E22" s="38">
        <f t="shared" si="3"/>
        <v>0</v>
      </c>
      <c r="F22" s="233" t="str">
        <f t="shared" si="0"/>
        <v/>
      </c>
      <c r="G22" s="206"/>
      <c r="H22" s="206"/>
      <c r="I22" s="206"/>
      <c r="J22" s="206"/>
      <c r="K22" s="206"/>
      <c r="L22" s="206"/>
      <c r="M22" s="206"/>
      <c r="N22" s="206"/>
      <c r="O22" s="206"/>
      <c r="P22" s="234" t="str">
        <f t="shared" si="2"/>
        <v/>
      </c>
      <c r="Q22" s="206"/>
      <c r="R22" s="206"/>
      <c r="S22" s="205"/>
      <c r="T22" s="79"/>
    </row>
    <row r="23" spans="1:20" ht="20.100000000000001" customHeight="1">
      <c r="A23" s="78"/>
      <c r="B23" s="258">
        <f>IF(A23=0, 0,(_xlfn.XLOOKUP(A23,'Product list'!$B$3:$B$16,'Product list'!$D$3:$D$16)))</f>
        <v>0</v>
      </c>
      <c r="C23" s="38">
        <f>IF(B23=0, 0,(_xlfn.XLOOKUP(B23,'Product list'!$D$3:$D$16,'Product list'!$E$3:$E$16)))</f>
        <v>0</v>
      </c>
      <c r="D23" s="259"/>
      <c r="E23" s="38">
        <f t="shared" si="3"/>
        <v>0</v>
      </c>
      <c r="F23" s="233" t="str">
        <f t="shared" si="0"/>
        <v/>
      </c>
      <c r="G23" s="138"/>
      <c r="H23" s="138"/>
      <c r="I23" s="138"/>
      <c r="J23" s="138"/>
      <c r="K23" s="138"/>
      <c r="L23" s="138"/>
      <c r="M23" s="138"/>
      <c r="N23" s="138"/>
      <c r="O23" s="138"/>
      <c r="P23" s="234" t="str">
        <f t="shared" si="2"/>
        <v/>
      </c>
      <c r="Q23" s="138"/>
      <c r="R23" s="138"/>
      <c r="S23" s="138"/>
      <c r="T23" s="79"/>
    </row>
    <row r="24" spans="1:20" ht="20.100000000000001" customHeight="1">
      <c r="A24" s="78"/>
      <c r="B24" s="258">
        <f>IF(A24=0, 0,(_xlfn.XLOOKUP(A24,'Product list'!$B$3:$B$16,'Product list'!$D$3:$D$16)))</f>
        <v>0</v>
      </c>
      <c r="C24" s="38">
        <f>IF(B24=0, 0,(_xlfn.XLOOKUP(B24,'Product list'!$D$3:$D$16,'Product list'!$E$3:$E$16)))</f>
        <v>0</v>
      </c>
      <c r="D24" s="259"/>
      <c r="E24" s="38">
        <f t="shared" si="3"/>
        <v>0</v>
      </c>
      <c r="F24" s="233" t="str">
        <f t="shared" si="0"/>
        <v/>
      </c>
      <c r="G24" s="138"/>
      <c r="H24" s="138"/>
      <c r="I24" s="138"/>
      <c r="J24" s="138"/>
      <c r="K24" s="138"/>
      <c r="L24" s="138"/>
      <c r="M24" s="138"/>
      <c r="N24" s="138"/>
      <c r="O24" s="138"/>
      <c r="P24" s="234" t="str">
        <f t="shared" si="2"/>
        <v/>
      </c>
      <c r="Q24" s="138"/>
      <c r="R24" s="138"/>
      <c r="S24" s="138"/>
      <c r="T24" s="79"/>
    </row>
    <row r="25" spans="1:20" ht="20.100000000000001" customHeight="1">
      <c r="A25" s="78"/>
      <c r="B25" s="258">
        <f>IF(A25=0, 0,(_xlfn.XLOOKUP(A25,'Product list'!$B$3:$B$16,'Product list'!$D$3:$D$16)))</f>
        <v>0</v>
      </c>
      <c r="C25" s="38">
        <f>IF(B25=0, 0,(_xlfn.XLOOKUP(B25,'Product list'!$D$3:$D$16,'Product list'!$E$3:$E$16)))</f>
        <v>0</v>
      </c>
      <c r="D25" s="259"/>
      <c r="E25" s="38">
        <f t="shared" si="3"/>
        <v>0</v>
      </c>
      <c r="F25" s="233" t="str">
        <f t="shared" si="0"/>
        <v/>
      </c>
      <c r="G25" s="138"/>
      <c r="H25" s="138"/>
      <c r="I25" s="138"/>
      <c r="J25" s="138"/>
      <c r="K25" s="138"/>
      <c r="L25" s="138"/>
      <c r="M25" s="138"/>
      <c r="N25" s="138"/>
      <c r="O25" s="138"/>
      <c r="P25" s="234" t="str">
        <f t="shared" si="2"/>
        <v/>
      </c>
      <c r="Q25" s="138"/>
      <c r="R25" s="138"/>
      <c r="S25" s="138"/>
      <c r="T25" s="79"/>
    </row>
    <row r="26" spans="1:20" ht="20.100000000000001" customHeight="1">
      <c r="A26" s="78"/>
      <c r="B26" s="258">
        <f>IF(A26=0, 0,(_xlfn.XLOOKUP(A26,'Product list'!$B$3:$B$16,'Product list'!$D$3:$D$16)))</f>
        <v>0</v>
      </c>
      <c r="C26" s="38">
        <f>IF(B26=0, 0,(_xlfn.XLOOKUP(B26,'Product list'!$D$3:$D$16,'Product list'!$E$3:$E$16)))</f>
        <v>0</v>
      </c>
      <c r="D26" s="259"/>
      <c r="E26" s="38">
        <f t="shared" si="3"/>
        <v>0</v>
      </c>
      <c r="F26" s="233" t="str">
        <f t="shared" si="0"/>
        <v/>
      </c>
      <c r="G26" s="138"/>
      <c r="H26" s="138"/>
      <c r="I26" s="138"/>
      <c r="J26" s="138"/>
      <c r="K26" s="138"/>
      <c r="L26" s="138"/>
      <c r="M26" s="138"/>
      <c r="N26" s="138"/>
      <c r="O26" s="138"/>
      <c r="P26" s="234" t="str">
        <f t="shared" si="2"/>
        <v/>
      </c>
      <c r="Q26" s="138"/>
      <c r="R26" s="138"/>
      <c r="S26" s="138"/>
      <c r="T26" s="79"/>
    </row>
    <row r="27" spans="1:20" ht="20.100000000000001" customHeight="1">
      <c r="A27" s="78"/>
      <c r="B27" s="258">
        <f>IF(A27=0, 0,(_xlfn.XLOOKUP(A27,'Product list'!$B$3:$B$16,'Product list'!$D$3:$D$16)))</f>
        <v>0</v>
      </c>
      <c r="C27" s="38">
        <f>IF(B27=0, 0,(_xlfn.XLOOKUP(B27,'Product list'!$D$3:$D$16,'Product list'!$E$3:$E$16)))</f>
        <v>0</v>
      </c>
      <c r="D27" s="259"/>
      <c r="E27" s="38">
        <f t="shared" si="3"/>
        <v>0</v>
      </c>
      <c r="F27" s="233" t="str">
        <f t="shared" si="0"/>
        <v/>
      </c>
      <c r="G27" s="138"/>
      <c r="H27" s="138"/>
      <c r="I27" s="138"/>
      <c r="J27" s="138"/>
      <c r="K27" s="138"/>
      <c r="L27" s="138"/>
      <c r="M27" s="138"/>
      <c r="N27" s="138"/>
      <c r="O27" s="138"/>
      <c r="P27" s="234" t="str">
        <f t="shared" si="2"/>
        <v/>
      </c>
      <c r="Q27" s="138"/>
      <c r="R27" s="138"/>
      <c r="S27" s="138"/>
      <c r="T27" s="79"/>
    </row>
    <row r="28" spans="1:20" ht="20.100000000000001" customHeight="1">
      <c r="A28" s="78"/>
      <c r="B28" s="258">
        <f>IF(A28=0, 0,(_xlfn.XLOOKUP(A28,'Product list'!$B$3:$B$16,'Product list'!$D$3:$D$16)))</f>
        <v>0</v>
      </c>
      <c r="C28" s="38">
        <f>IF(B28=0, 0,(_xlfn.XLOOKUP(B28,'Product list'!$D$3:$D$16,'Product list'!$E$3:$E$16)))</f>
        <v>0</v>
      </c>
      <c r="D28" s="259"/>
      <c r="E28" s="38">
        <f t="shared" si="3"/>
        <v>0</v>
      </c>
      <c r="F28" s="233" t="str">
        <f t="shared" si="0"/>
        <v/>
      </c>
      <c r="G28" s="138"/>
      <c r="H28" s="138"/>
      <c r="I28" s="138"/>
      <c r="J28" s="138"/>
      <c r="K28" s="138"/>
      <c r="L28" s="138"/>
      <c r="M28" s="138"/>
      <c r="N28" s="138"/>
      <c r="O28" s="138"/>
      <c r="P28" s="234" t="str">
        <f t="shared" si="2"/>
        <v/>
      </c>
      <c r="Q28" s="138"/>
      <c r="R28" s="138"/>
      <c r="S28" s="138"/>
      <c r="T28" s="79"/>
    </row>
    <row r="29" spans="1:20" ht="20.100000000000001" customHeight="1">
      <c r="A29" s="78"/>
      <c r="B29" s="258">
        <f>IF(A29=0, 0,(_xlfn.XLOOKUP(A29,'Product list'!$B$3:$B$16,'Product list'!$D$3:$D$16)))</f>
        <v>0</v>
      </c>
      <c r="C29" s="38">
        <f>IF(B29=0, 0,(_xlfn.XLOOKUP(B29,'Product list'!$D$3:$D$16,'Product list'!$E$3:$E$16)))</f>
        <v>0</v>
      </c>
      <c r="D29" s="259"/>
      <c r="E29" s="38">
        <f t="shared" si="3"/>
        <v>0</v>
      </c>
      <c r="F29" s="233" t="str">
        <f t="shared" si="0"/>
        <v/>
      </c>
      <c r="G29" s="138"/>
      <c r="H29" s="138"/>
      <c r="I29" s="138"/>
      <c r="J29" s="138"/>
      <c r="K29" s="138"/>
      <c r="L29" s="138"/>
      <c r="M29" s="138"/>
      <c r="N29" s="138"/>
      <c r="O29" s="138"/>
      <c r="P29" s="234" t="str">
        <f t="shared" si="2"/>
        <v/>
      </c>
      <c r="Q29" s="138"/>
      <c r="R29" s="138"/>
      <c r="S29" s="138"/>
      <c r="T29" s="79"/>
    </row>
    <row r="30" spans="1:20" ht="20.100000000000001" customHeight="1">
      <c r="A30" s="78"/>
      <c r="B30" s="258">
        <f>IF(A30=0, 0,(_xlfn.XLOOKUP(A30,'Product list'!$B$3:$B$16,'Product list'!$D$3:$D$16)))</f>
        <v>0</v>
      </c>
      <c r="C30" s="38">
        <f>IF(B30=0, 0,(_xlfn.XLOOKUP(B30,'Product list'!$D$3:$D$16,'Product list'!$E$3:$E$16)))</f>
        <v>0</v>
      </c>
      <c r="D30" s="259"/>
      <c r="E30" s="38">
        <f t="shared" si="3"/>
        <v>0</v>
      </c>
      <c r="F30" s="233" t="str">
        <f t="shared" si="0"/>
        <v/>
      </c>
      <c r="G30" s="138"/>
      <c r="H30" s="138"/>
      <c r="I30" s="138"/>
      <c r="J30" s="138"/>
      <c r="K30" s="138"/>
      <c r="L30" s="138"/>
      <c r="M30" s="138"/>
      <c r="N30" s="138"/>
      <c r="O30" s="138"/>
      <c r="P30" s="234" t="str">
        <f t="shared" si="2"/>
        <v/>
      </c>
      <c r="Q30" s="138"/>
      <c r="R30" s="138"/>
      <c r="S30" s="138"/>
      <c r="T30" s="79"/>
    </row>
    <row r="31" spans="1:20" ht="20.100000000000001" customHeight="1">
      <c r="A31" s="78"/>
      <c r="B31" s="258">
        <f>IF(A31=0, 0,(_xlfn.XLOOKUP(A31,'Product list'!$B$3:$B$16,'Product list'!$D$3:$D$16)))</f>
        <v>0</v>
      </c>
      <c r="C31" s="38">
        <f>IF(B31=0, 0,(_xlfn.XLOOKUP(B31,'Product list'!$D$3:$D$16,'Product list'!$E$3:$E$16)))</f>
        <v>0</v>
      </c>
      <c r="D31" s="259"/>
      <c r="E31" s="38">
        <f t="shared" si="3"/>
        <v>0</v>
      </c>
      <c r="F31" s="233" t="str">
        <f t="shared" si="0"/>
        <v/>
      </c>
      <c r="G31" s="138"/>
      <c r="H31" s="138"/>
      <c r="I31" s="138"/>
      <c r="J31" s="138"/>
      <c r="K31" s="138"/>
      <c r="L31" s="138"/>
      <c r="M31" s="138"/>
      <c r="N31" s="138"/>
      <c r="O31" s="138"/>
      <c r="P31" s="234" t="str">
        <f t="shared" si="2"/>
        <v/>
      </c>
      <c r="Q31" s="138"/>
      <c r="R31" s="138"/>
      <c r="S31" s="138"/>
      <c r="T31" s="79"/>
    </row>
    <row r="32" spans="1:20" ht="20.100000000000001" customHeight="1">
      <c r="A32" s="78"/>
      <c r="B32" s="258">
        <f>IF(A32=0, 0,(_xlfn.XLOOKUP(A32,'Product list'!$B$3:$B$16,'Product list'!$D$3:$D$16)))</f>
        <v>0</v>
      </c>
      <c r="C32" s="38">
        <f>IF(B32=0, 0,(_xlfn.XLOOKUP(B32,'Product list'!$D$3:$D$16,'Product list'!$E$3:$E$16)))</f>
        <v>0</v>
      </c>
      <c r="D32" s="259"/>
      <c r="E32" s="38">
        <f t="shared" si="3"/>
        <v>0</v>
      </c>
      <c r="F32" s="233" t="str">
        <f t="shared" si="0"/>
        <v/>
      </c>
      <c r="G32" s="138"/>
      <c r="H32" s="138"/>
      <c r="I32" s="138"/>
      <c r="J32" s="138"/>
      <c r="K32" s="138"/>
      <c r="L32" s="138"/>
      <c r="M32" s="138"/>
      <c r="N32" s="138"/>
      <c r="O32" s="138"/>
      <c r="P32" s="234" t="str">
        <f t="shared" si="2"/>
        <v/>
      </c>
      <c r="Q32" s="138"/>
      <c r="R32" s="138"/>
      <c r="S32" s="138"/>
      <c r="T32" s="79"/>
    </row>
    <row r="33" spans="1:20" ht="20.100000000000001" customHeight="1">
      <c r="A33" s="78"/>
      <c r="B33" s="258">
        <f>IF(A33=0, 0,(_xlfn.XLOOKUP(A33,'Product list'!$B$3:$B$16,'Product list'!$D$3:$D$16)))</f>
        <v>0</v>
      </c>
      <c r="C33" s="38">
        <f>IF(B33=0, 0,(_xlfn.XLOOKUP(B33,'Product list'!$D$3:$D$15,'Product list'!$E$3:$E$15)))</f>
        <v>0</v>
      </c>
      <c r="D33" s="259"/>
      <c r="E33" s="38">
        <f t="shared" si="3"/>
        <v>0</v>
      </c>
      <c r="F33" s="233" t="str">
        <f t="shared" si="0"/>
        <v/>
      </c>
      <c r="G33" s="138"/>
      <c r="H33" s="138"/>
      <c r="I33" s="138"/>
      <c r="J33" s="138"/>
      <c r="K33" s="138"/>
      <c r="L33" s="138"/>
      <c r="M33" s="138"/>
      <c r="N33" s="138"/>
      <c r="O33" s="138"/>
      <c r="P33" s="234" t="str">
        <f t="shared" si="2"/>
        <v/>
      </c>
      <c r="Q33" s="138"/>
      <c r="R33" s="138"/>
      <c r="S33" s="138"/>
      <c r="T33" s="79"/>
    </row>
    <row r="34" spans="1:20" ht="20.100000000000001" customHeight="1">
      <c r="A34" s="78"/>
      <c r="B34" s="258">
        <f>IF(A34=0, 0,(_xlfn.XLOOKUP(A34,'Product list'!$B$3:$B$16,'Product list'!$D$3:$D$16)))</f>
        <v>0</v>
      </c>
      <c r="C34" s="38">
        <f>IF(B34=0, 0,(_xlfn.XLOOKUP(B34,'Product list'!$D$3:$D$15,'Product list'!$E$3:$E$15)))</f>
        <v>0</v>
      </c>
      <c r="D34" s="259"/>
      <c r="E34" s="38">
        <f t="shared" si="3"/>
        <v>0</v>
      </c>
      <c r="F34" s="233" t="str">
        <f t="shared" si="0"/>
        <v/>
      </c>
      <c r="G34" s="138"/>
      <c r="H34" s="138"/>
      <c r="I34" s="138"/>
      <c r="J34" s="138"/>
      <c r="K34" s="138"/>
      <c r="L34" s="138"/>
      <c r="M34" s="138"/>
      <c r="N34" s="138"/>
      <c r="O34" s="138"/>
      <c r="P34" s="234" t="str">
        <f t="shared" si="2"/>
        <v/>
      </c>
      <c r="Q34" s="138"/>
      <c r="R34" s="138"/>
      <c r="S34" s="138"/>
      <c r="T34" s="79"/>
    </row>
    <row r="35" spans="1:20" ht="20.100000000000001" customHeight="1">
      <c r="A35" s="78"/>
      <c r="B35" s="258">
        <f>IF(A35=0, 0,(_xlfn.XLOOKUP(A35,'Product list'!$B$3:$B$16,'Product list'!$D$3:$D$16)))</f>
        <v>0</v>
      </c>
      <c r="C35" s="38">
        <f>IF(B35=0, 0,(_xlfn.XLOOKUP(B35,'Product list'!$D$3:$D$15,'Product list'!$E$3:$E$15)))</f>
        <v>0</v>
      </c>
      <c r="D35" s="259"/>
      <c r="E35" s="38">
        <f t="shared" si="3"/>
        <v>0</v>
      </c>
      <c r="F35" s="233" t="str">
        <f t="shared" si="0"/>
        <v/>
      </c>
      <c r="G35" s="138"/>
      <c r="H35" s="138"/>
      <c r="I35" s="138"/>
      <c r="J35" s="138"/>
      <c r="K35" s="138"/>
      <c r="L35" s="138"/>
      <c r="M35" s="138"/>
      <c r="N35" s="138"/>
      <c r="O35" s="138"/>
      <c r="P35" s="234" t="str">
        <f t="shared" si="2"/>
        <v/>
      </c>
      <c r="Q35" s="138"/>
      <c r="R35" s="138"/>
      <c r="S35" s="138"/>
      <c r="T35" s="79"/>
    </row>
    <row r="36" spans="1:20" ht="20.100000000000001" customHeight="1">
      <c r="A36" s="78"/>
      <c r="B36" s="258">
        <f>IF(A36=0, 0,(_xlfn.XLOOKUP(A36,'Product list'!$B$3:$B$16,'Product list'!$D$3:$D$16)))</f>
        <v>0</v>
      </c>
      <c r="C36" s="38">
        <f>IF(B36=0, 0,(_xlfn.XLOOKUP(B36,'Product list'!$D$3:$D$15,'Product list'!$E$3:$E$15)))</f>
        <v>0</v>
      </c>
      <c r="D36" s="259"/>
      <c r="E36" s="38">
        <f t="shared" si="3"/>
        <v>0</v>
      </c>
      <c r="F36" s="233" t="str">
        <f t="shared" si="0"/>
        <v/>
      </c>
      <c r="G36" s="138"/>
      <c r="H36" s="138"/>
      <c r="I36" s="138"/>
      <c r="J36" s="138"/>
      <c r="K36" s="138"/>
      <c r="L36" s="138"/>
      <c r="M36" s="138"/>
      <c r="N36" s="138"/>
      <c r="O36" s="138"/>
      <c r="P36" s="234" t="str">
        <f t="shared" si="2"/>
        <v/>
      </c>
      <c r="Q36" s="138"/>
      <c r="R36" s="138"/>
      <c r="S36" s="138"/>
      <c r="T36" s="79"/>
    </row>
    <row r="37" spans="1:20" ht="20.100000000000001" customHeight="1">
      <c r="A37" s="78"/>
      <c r="B37" s="258">
        <f>IF(A37=0, 0,(_xlfn.XLOOKUP(A37,'Product list'!$B$3:$B$16,'Product list'!$D$3:$D$16)))</f>
        <v>0</v>
      </c>
      <c r="C37" s="38">
        <f>IF(B37=0, 0,(_xlfn.XLOOKUP(B37,'Product list'!$D$3:$D$15,'Product list'!$E$3:$E$15)))</f>
        <v>0</v>
      </c>
      <c r="D37" s="259"/>
      <c r="E37" s="38">
        <f t="shared" si="3"/>
        <v>0</v>
      </c>
      <c r="F37" s="233" t="str">
        <f t="shared" si="0"/>
        <v/>
      </c>
      <c r="G37" s="138"/>
      <c r="H37" s="138"/>
      <c r="I37" s="138"/>
      <c r="J37" s="138"/>
      <c r="K37" s="138"/>
      <c r="L37" s="138"/>
      <c r="M37" s="138"/>
      <c r="N37" s="138"/>
      <c r="O37" s="138"/>
      <c r="P37" s="234" t="str">
        <f t="shared" si="2"/>
        <v/>
      </c>
      <c r="Q37" s="138"/>
      <c r="R37" s="138"/>
      <c r="S37" s="138"/>
      <c r="T37" s="79"/>
    </row>
    <row r="38" spans="1:20" ht="20.100000000000001" customHeight="1">
      <c r="A38" s="78"/>
      <c r="B38" s="258">
        <f>IF(A38=0, 0,(_xlfn.XLOOKUP(A38,'Product list'!$B$3:$B$16,'Product list'!$D$3:$D$16)))</f>
        <v>0</v>
      </c>
      <c r="C38" s="38">
        <f>IF(B38=0, 0,(_xlfn.XLOOKUP(B38,'Product list'!$D$3:$D$15,'Product list'!$E$3:$E$15)))</f>
        <v>0</v>
      </c>
      <c r="D38" s="259"/>
      <c r="E38" s="38">
        <f t="shared" si="3"/>
        <v>0</v>
      </c>
      <c r="F38" s="233" t="str">
        <f t="shared" si="0"/>
        <v/>
      </c>
      <c r="G38" s="138"/>
      <c r="H38" s="138"/>
      <c r="I38" s="138"/>
      <c r="J38" s="138"/>
      <c r="K38" s="138"/>
      <c r="L38" s="138"/>
      <c r="M38" s="138"/>
      <c r="N38" s="138"/>
      <c r="O38" s="138"/>
      <c r="P38" s="234" t="str">
        <f t="shared" si="2"/>
        <v/>
      </c>
      <c r="Q38" s="138"/>
      <c r="R38" s="138"/>
      <c r="S38" s="138"/>
      <c r="T38" s="79"/>
    </row>
    <row r="39" spans="1:20" ht="20.100000000000001" customHeight="1">
      <c r="A39" s="78"/>
      <c r="B39" s="258">
        <f>IF(A39=0, 0,(_xlfn.XLOOKUP(A39,'Product list'!$B$3:$B$16,'Product list'!$D$3:$D$16)))</f>
        <v>0</v>
      </c>
      <c r="C39" s="38">
        <f>IF(B39=0, 0,(_xlfn.XLOOKUP(B39,'Product list'!$D$3:$D$15,'Product list'!$E$3:$E$15)))</f>
        <v>0</v>
      </c>
      <c r="D39" s="259"/>
      <c r="E39" s="38">
        <f t="shared" si="3"/>
        <v>0</v>
      </c>
      <c r="F39" s="233" t="str">
        <f t="shared" ref="F39:F70" si="4">_xlfn.TEXTJOIN("  ",TRUE,G39, I39,H39,J39)</f>
        <v/>
      </c>
      <c r="G39" s="138"/>
      <c r="H39" s="138"/>
      <c r="I39" s="138"/>
      <c r="J39" s="138"/>
      <c r="K39" s="138"/>
      <c r="L39" s="138"/>
      <c r="M39" s="138"/>
      <c r="N39" s="138"/>
      <c r="O39" s="138"/>
      <c r="P39" s="234" t="str">
        <f t="shared" si="2"/>
        <v/>
      </c>
      <c r="Q39" s="138"/>
      <c r="R39" s="138"/>
      <c r="S39" s="138"/>
      <c r="T39" s="79"/>
    </row>
    <row r="40" spans="1:20" ht="20.100000000000001" customHeight="1">
      <c r="A40" s="78"/>
      <c r="B40" s="258">
        <f>IF(A40=0, 0,(_xlfn.XLOOKUP(A40,'Product list'!$B$3:$B$16,'Product list'!$D$3:$D$16)))</f>
        <v>0</v>
      </c>
      <c r="C40" s="38">
        <f>IF(B40=0, 0,(_xlfn.XLOOKUP(B40,'Product list'!$D$3:$D$15,'Product list'!$E$3:$E$15)))</f>
        <v>0</v>
      </c>
      <c r="D40" s="259"/>
      <c r="E40" s="38">
        <f t="shared" si="3"/>
        <v>0</v>
      </c>
      <c r="F40" s="233" t="str">
        <f t="shared" si="4"/>
        <v/>
      </c>
      <c r="G40" s="138"/>
      <c r="H40" s="138"/>
      <c r="I40" s="138"/>
      <c r="J40" s="138"/>
      <c r="K40" s="138"/>
      <c r="L40" s="138"/>
      <c r="M40" s="138"/>
      <c r="N40" s="138"/>
      <c r="O40" s="138"/>
      <c r="P40" s="234" t="str">
        <f t="shared" si="2"/>
        <v/>
      </c>
      <c r="Q40" s="138"/>
      <c r="R40" s="138"/>
      <c r="S40" s="138"/>
      <c r="T40" s="79"/>
    </row>
    <row r="41" spans="1:20" ht="20.100000000000001" customHeight="1">
      <c r="A41" s="78"/>
      <c r="B41" s="258">
        <f>IF(A41=0, 0,(_xlfn.XLOOKUP(A41,'Product list'!$B$3:$B$16,'Product list'!$D$3:$D$16)))</f>
        <v>0</v>
      </c>
      <c r="C41" s="38">
        <f>IF(B41=0, 0,(_xlfn.XLOOKUP(B41,'Product list'!$D$3:$D$15,'Product list'!$E$3:$E$15)))</f>
        <v>0</v>
      </c>
      <c r="D41" s="259"/>
      <c r="E41" s="38">
        <f t="shared" si="3"/>
        <v>0</v>
      </c>
      <c r="F41" s="233" t="str">
        <f t="shared" si="4"/>
        <v/>
      </c>
      <c r="G41" s="138"/>
      <c r="H41" s="138"/>
      <c r="I41" s="138"/>
      <c r="J41" s="138"/>
      <c r="K41" s="138"/>
      <c r="L41" s="138"/>
      <c r="M41" s="138"/>
      <c r="N41" s="138"/>
      <c r="O41" s="138"/>
      <c r="P41" s="234" t="str">
        <f t="shared" si="2"/>
        <v/>
      </c>
      <c r="Q41" s="138"/>
      <c r="R41" s="138"/>
      <c r="S41" s="138"/>
      <c r="T41" s="79"/>
    </row>
    <row r="42" spans="1:20" ht="20.100000000000001" customHeight="1">
      <c r="A42" s="78"/>
      <c r="B42" s="258">
        <f>IF(A42=0, 0,(_xlfn.XLOOKUP(A42,'Product list'!$B$3:$B$16,'Product list'!$D$3:$D$16)))</f>
        <v>0</v>
      </c>
      <c r="C42" s="38">
        <f>IF(B42=0, 0,(_xlfn.XLOOKUP(B42,'Product list'!$D$3:$D$15,'Product list'!$E$3:$E$15)))</f>
        <v>0</v>
      </c>
      <c r="D42" s="259"/>
      <c r="E42" s="38">
        <f t="shared" si="3"/>
        <v>0</v>
      </c>
      <c r="F42" s="233" t="str">
        <f t="shared" si="4"/>
        <v/>
      </c>
      <c r="G42" s="138"/>
      <c r="H42" s="138"/>
      <c r="I42" s="138"/>
      <c r="J42" s="138"/>
      <c r="K42" s="138"/>
      <c r="L42" s="138"/>
      <c r="M42" s="138"/>
      <c r="N42" s="138"/>
      <c r="O42" s="138"/>
      <c r="P42" s="234" t="str">
        <f t="shared" si="2"/>
        <v/>
      </c>
      <c r="Q42" s="138"/>
      <c r="R42" s="138"/>
      <c r="S42" s="138"/>
      <c r="T42" s="79"/>
    </row>
    <row r="43" spans="1:20" ht="20.100000000000001" customHeight="1">
      <c r="A43" s="78"/>
      <c r="B43" s="258">
        <f>IF(A43=0, 0,(_xlfn.XLOOKUP(A43,'Product list'!$B$3:$B$16,'Product list'!$D$3:$D$16)))</f>
        <v>0</v>
      </c>
      <c r="C43" s="38">
        <f>IF(B43=0, 0,(_xlfn.XLOOKUP(B43,'Product list'!$D$3:$D$15,'Product list'!$E$3:$E$15)))</f>
        <v>0</v>
      </c>
      <c r="D43" s="259"/>
      <c r="E43" s="38">
        <f t="shared" si="3"/>
        <v>0</v>
      </c>
      <c r="F43" s="233" t="str">
        <f t="shared" si="4"/>
        <v/>
      </c>
      <c r="G43" s="138"/>
      <c r="H43" s="138"/>
      <c r="I43" s="138"/>
      <c r="J43" s="138"/>
      <c r="K43" s="138"/>
      <c r="L43" s="138"/>
      <c r="M43" s="138"/>
      <c r="N43" s="138"/>
      <c r="O43" s="138"/>
      <c r="P43" s="234" t="str">
        <f t="shared" si="2"/>
        <v/>
      </c>
      <c r="Q43" s="138"/>
      <c r="R43" s="138"/>
      <c r="S43" s="138"/>
      <c r="T43" s="79"/>
    </row>
    <row r="44" spans="1:20" ht="20.100000000000001" customHeight="1">
      <c r="A44" s="78"/>
      <c r="B44" s="258">
        <f>IF(A44=0, 0,(_xlfn.XLOOKUP(A44,'Product list'!$B$3:$B$16,'Product list'!$D$3:$D$16)))</f>
        <v>0</v>
      </c>
      <c r="C44" s="38">
        <f>IF(B44=0, 0,(_xlfn.XLOOKUP(B44,'Product list'!$D$3:$D$15,'Product list'!$E$3:$E$15)))</f>
        <v>0</v>
      </c>
      <c r="D44" s="259"/>
      <c r="E44" s="38">
        <f t="shared" si="3"/>
        <v>0</v>
      </c>
      <c r="F44" s="233" t="str">
        <f t="shared" si="4"/>
        <v/>
      </c>
      <c r="G44" s="138"/>
      <c r="H44" s="138"/>
      <c r="I44" s="138"/>
      <c r="J44" s="138"/>
      <c r="K44" s="138"/>
      <c r="L44" s="138"/>
      <c r="M44" s="138"/>
      <c r="N44" s="138"/>
      <c r="O44" s="138"/>
      <c r="P44" s="234" t="str">
        <f t="shared" si="2"/>
        <v/>
      </c>
      <c r="Q44" s="138"/>
      <c r="R44" s="138"/>
      <c r="S44" s="138"/>
      <c r="T44" s="79"/>
    </row>
    <row r="45" spans="1:20" ht="20.100000000000001" customHeight="1">
      <c r="A45" s="78"/>
      <c r="B45" s="258">
        <f>IF(A45=0, 0,(_xlfn.XLOOKUP(A45,'Product list'!$B$3:$B$16,'Product list'!$D$3:$D$16)))</f>
        <v>0</v>
      </c>
      <c r="C45" s="38">
        <f>IF(B45=0, 0,(_xlfn.XLOOKUP(B45,'Product list'!$D$3:$D$15,'Product list'!$E$3:$E$15)))</f>
        <v>0</v>
      </c>
      <c r="D45" s="259"/>
      <c r="E45" s="38">
        <f t="shared" si="3"/>
        <v>0</v>
      </c>
      <c r="F45" s="233" t="str">
        <f t="shared" si="4"/>
        <v/>
      </c>
      <c r="G45" s="138"/>
      <c r="H45" s="138"/>
      <c r="I45" s="138"/>
      <c r="J45" s="138"/>
      <c r="K45" s="138"/>
      <c r="L45" s="138"/>
      <c r="M45" s="138"/>
      <c r="N45" s="138"/>
      <c r="O45" s="138"/>
      <c r="P45" s="234" t="str">
        <f t="shared" si="2"/>
        <v/>
      </c>
      <c r="Q45" s="138"/>
      <c r="R45" s="138"/>
      <c r="S45" s="138"/>
      <c r="T45" s="79"/>
    </row>
    <row r="46" spans="1:20" ht="20.100000000000001" customHeight="1">
      <c r="A46" s="78"/>
      <c r="B46" s="258">
        <f>IF(A46=0, 0,(_xlfn.XLOOKUP(A46,'Product list'!$B$3:$B$16,'Product list'!$D$3:$D$16)))</f>
        <v>0</v>
      </c>
      <c r="C46" s="38">
        <f>IF(B46=0, 0,(_xlfn.XLOOKUP(B46,'Product list'!$D$3:$D$15,'Product list'!$E$3:$E$15)))</f>
        <v>0</v>
      </c>
      <c r="D46" s="259"/>
      <c r="E46" s="38">
        <f t="shared" si="3"/>
        <v>0</v>
      </c>
      <c r="F46" s="233" t="str">
        <f t="shared" si="4"/>
        <v/>
      </c>
      <c r="G46" s="138"/>
      <c r="H46" s="138"/>
      <c r="I46" s="138"/>
      <c r="J46" s="138"/>
      <c r="K46" s="138"/>
      <c r="L46" s="138"/>
      <c r="M46" s="138"/>
      <c r="N46" s="138"/>
      <c r="O46" s="138"/>
      <c r="P46" s="234" t="str">
        <f t="shared" si="2"/>
        <v/>
      </c>
      <c r="Q46" s="138"/>
      <c r="R46" s="138"/>
      <c r="S46" s="138"/>
      <c r="T46" s="79"/>
    </row>
    <row r="47" spans="1:20" ht="20.100000000000001" customHeight="1">
      <c r="A47" s="78"/>
      <c r="B47" s="258">
        <f>IF(A47=0, 0,(_xlfn.XLOOKUP(A47,'Product list'!$B$3:$B$16,'Product list'!$D$3:$D$16)))</f>
        <v>0</v>
      </c>
      <c r="C47" s="38">
        <f>IF(B47=0, 0,(_xlfn.XLOOKUP(B47,'Product list'!$D$3:$D$15,'Product list'!$E$3:$E$15)))</f>
        <v>0</v>
      </c>
      <c r="D47" s="259"/>
      <c r="E47" s="38">
        <f t="shared" si="3"/>
        <v>0</v>
      </c>
      <c r="F47" s="233" t="str">
        <f t="shared" si="4"/>
        <v/>
      </c>
      <c r="G47" s="138"/>
      <c r="H47" s="138"/>
      <c r="I47" s="138"/>
      <c r="J47" s="138"/>
      <c r="K47" s="138"/>
      <c r="L47" s="138"/>
      <c r="M47" s="138"/>
      <c r="N47" s="138"/>
      <c r="O47" s="138"/>
      <c r="P47" s="234" t="str">
        <f t="shared" si="2"/>
        <v/>
      </c>
      <c r="Q47" s="138"/>
      <c r="R47" s="138"/>
      <c r="S47" s="138"/>
      <c r="T47" s="79"/>
    </row>
    <row r="48" spans="1:20" ht="20.100000000000001" customHeight="1">
      <c r="A48" s="78"/>
      <c r="B48" s="258">
        <f>IF(A48=0, 0,(_xlfn.XLOOKUP(A48,'Product list'!$B$3:$B$16,'Product list'!$D$3:$D$16)))</f>
        <v>0</v>
      </c>
      <c r="C48" s="38">
        <f>IF(B48=0, 0,(_xlfn.XLOOKUP(B48,'Product list'!$D$3:$D$15,'Product list'!$E$3:$E$15)))</f>
        <v>0</v>
      </c>
      <c r="D48" s="259"/>
      <c r="E48" s="38">
        <f t="shared" si="3"/>
        <v>0</v>
      </c>
      <c r="F48" s="233" t="str">
        <f t="shared" si="4"/>
        <v/>
      </c>
      <c r="G48" s="138"/>
      <c r="H48" s="138"/>
      <c r="I48" s="138"/>
      <c r="J48" s="138"/>
      <c r="K48" s="138"/>
      <c r="L48" s="138"/>
      <c r="M48" s="138"/>
      <c r="N48" s="138"/>
      <c r="O48" s="138"/>
      <c r="P48" s="234" t="str">
        <f t="shared" si="2"/>
        <v/>
      </c>
      <c r="Q48" s="138"/>
      <c r="R48" s="138"/>
      <c r="S48" s="138"/>
      <c r="T48" s="79"/>
    </row>
    <row r="49" spans="1:20" ht="20.100000000000001" customHeight="1">
      <c r="A49" s="78"/>
      <c r="B49" s="258">
        <f>IF(A49=0, 0,(_xlfn.XLOOKUP(A49,'Product list'!$B$3:$B$16,'Product list'!$D$3:$D$16)))</f>
        <v>0</v>
      </c>
      <c r="C49" s="38">
        <f>IF(B49=0, 0,(_xlfn.XLOOKUP(B49,'Product list'!$D$3:$D$15,'Product list'!$E$3:$E$15)))</f>
        <v>0</v>
      </c>
      <c r="D49" s="259"/>
      <c r="E49" s="38">
        <f t="shared" si="3"/>
        <v>0</v>
      </c>
      <c r="F49" s="233" t="str">
        <f t="shared" si="4"/>
        <v/>
      </c>
      <c r="G49" s="138"/>
      <c r="H49" s="138"/>
      <c r="I49" s="138"/>
      <c r="J49" s="138"/>
      <c r="K49" s="138"/>
      <c r="L49" s="138"/>
      <c r="M49" s="138"/>
      <c r="N49" s="138"/>
      <c r="O49" s="138"/>
      <c r="P49" s="234" t="str">
        <f t="shared" si="2"/>
        <v/>
      </c>
      <c r="Q49" s="138"/>
      <c r="R49" s="138"/>
      <c r="S49" s="138"/>
      <c r="T49" s="79"/>
    </row>
    <row r="50" spans="1:20" ht="20.100000000000001" customHeight="1">
      <c r="A50" s="78"/>
      <c r="B50" s="258">
        <f>IF(A50=0, 0,(_xlfn.XLOOKUP(A50,'Product list'!$B$3:$B$16,'Product list'!$D$3:$D$16)))</f>
        <v>0</v>
      </c>
      <c r="C50" s="38">
        <f>IF(B50=0, 0,(_xlfn.XLOOKUP(B50,'Product list'!$D$3:$D$15,'Product list'!$E$3:$E$15)))</f>
        <v>0</v>
      </c>
      <c r="D50" s="259"/>
      <c r="E50" s="38">
        <f t="shared" si="3"/>
        <v>0</v>
      </c>
      <c r="F50" s="233" t="str">
        <f t="shared" si="4"/>
        <v/>
      </c>
      <c r="G50" s="138"/>
      <c r="H50" s="138"/>
      <c r="I50" s="138"/>
      <c r="J50" s="138"/>
      <c r="K50" s="138"/>
      <c r="L50" s="138"/>
      <c r="M50" s="138"/>
      <c r="N50" s="138"/>
      <c r="O50" s="138"/>
      <c r="P50" s="234" t="str">
        <f t="shared" si="2"/>
        <v/>
      </c>
      <c r="Q50" s="138"/>
      <c r="R50" s="138"/>
      <c r="S50" s="138"/>
      <c r="T50" s="79"/>
    </row>
    <row r="51" spans="1:20" ht="20.100000000000001" customHeight="1">
      <c r="A51" s="78"/>
      <c r="B51" s="258">
        <f>IF(A51=0, 0,(_xlfn.XLOOKUP(A51,'Product list'!$B$3:$B$16,'Product list'!$D$3:$D$16)))</f>
        <v>0</v>
      </c>
      <c r="C51" s="38">
        <f>IF(B51=0, 0,(_xlfn.XLOOKUP(B51,'Product list'!$D$3:$D$15,'Product list'!$E$3:$E$15)))</f>
        <v>0</v>
      </c>
      <c r="D51" s="259"/>
      <c r="E51" s="38">
        <f t="shared" ref="E51:E60" si="5">+C51*D51</f>
        <v>0</v>
      </c>
      <c r="F51" s="233" t="str">
        <f t="shared" si="4"/>
        <v/>
      </c>
      <c r="G51" s="138"/>
      <c r="H51" s="138"/>
      <c r="I51" s="138"/>
      <c r="J51" s="138"/>
      <c r="K51" s="138"/>
      <c r="L51" s="138"/>
      <c r="M51" s="138"/>
      <c r="N51" s="138"/>
      <c r="O51" s="138"/>
      <c r="P51" s="234" t="str">
        <f t="shared" si="2"/>
        <v/>
      </c>
      <c r="Q51" s="138"/>
      <c r="R51" s="138"/>
      <c r="S51" s="138"/>
      <c r="T51" s="79"/>
    </row>
    <row r="52" spans="1:20" ht="20.100000000000001" customHeight="1">
      <c r="A52" s="78"/>
      <c r="B52" s="258">
        <f>IF(A52=0, 0,(_xlfn.XLOOKUP(A52,'Product list'!$B$3:$B$16,'Product list'!$D$3:$D$16)))</f>
        <v>0</v>
      </c>
      <c r="C52" s="38">
        <f>IF(B52=0, 0,(_xlfn.XLOOKUP(B52,'Product list'!$D$3:$D$15,'Product list'!$E$3:$E$15)))</f>
        <v>0</v>
      </c>
      <c r="D52" s="259"/>
      <c r="E52" s="38">
        <f t="shared" si="5"/>
        <v>0</v>
      </c>
      <c r="F52" s="233" t="str">
        <f t="shared" si="4"/>
        <v/>
      </c>
      <c r="G52" s="138"/>
      <c r="H52" s="138"/>
      <c r="I52" s="138"/>
      <c r="J52" s="138"/>
      <c r="K52" s="138"/>
      <c r="L52" s="138"/>
      <c r="M52" s="138"/>
      <c r="N52" s="138"/>
      <c r="O52" s="138"/>
      <c r="P52" s="234" t="str">
        <f t="shared" si="2"/>
        <v/>
      </c>
      <c r="Q52" s="138"/>
      <c r="R52" s="138"/>
      <c r="S52" s="138"/>
      <c r="T52" s="79"/>
    </row>
    <row r="53" spans="1:20" ht="20.100000000000001" customHeight="1">
      <c r="A53" s="78"/>
      <c r="B53" s="258">
        <f>IF(A53=0, 0,(_xlfn.XLOOKUP(A53,'Product list'!$B$3:$B$16,'Product list'!$D$3:$D$16)))</f>
        <v>0</v>
      </c>
      <c r="C53" s="38">
        <f>IF(B53=0, 0,(_xlfn.XLOOKUP(B53,'Product list'!$D$3:$D$15,'Product list'!$E$3:$E$15)))</f>
        <v>0</v>
      </c>
      <c r="D53" s="259"/>
      <c r="E53" s="38">
        <f t="shared" si="5"/>
        <v>0</v>
      </c>
      <c r="F53" s="233" t="str">
        <f t="shared" si="4"/>
        <v/>
      </c>
      <c r="G53" s="138"/>
      <c r="H53" s="138"/>
      <c r="I53" s="138"/>
      <c r="J53" s="138"/>
      <c r="K53" s="138"/>
      <c r="L53" s="138"/>
      <c r="M53" s="138"/>
      <c r="N53" s="138"/>
      <c r="O53" s="138"/>
      <c r="P53" s="234" t="str">
        <f t="shared" si="2"/>
        <v/>
      </c>
      <c r="Q53" s="138"/>
      <c r="R53" s="138"/>
      <c r="S53" s="138"/>
      <c r="T53" s="79"/>
    </row>
    <row r="54" spans="1:20" ht="20.100000000000001" customHeight="1">
      <c r="A54" s="78"/>
      <c r="B54" s="258">
        <f>IF(A54=0, 0,(_xlfn.XLOOKUP(A54,'Product list'!$B$3:$B$16,'Product list'!$D$3:$D$16)))</f>
        <v>0</v>
      </c>
      <c r="C54" s="38">
        <f>IF(B54=0, 0,(_xlfn.XLOOKUP(B54,'Product list'!$D$3:$D$15,'Product list'!$E$3:$E$15)))</f>
        <v>0</v>
      </c>
      <c r="D54" s="259"/>
      <c r="E54" s="38">
        <f t="shared" si="5"/>
        <v>0</v>
      </c>
      <c r="F54" s="233" t="str">
        <f t="shared" si="4"/>
        <v/>
      </c>
      <c r="G54" s="138"/>
      <c r="H54" s="138"/>
      <c r="I54" s="138"/>
      <c r="J54" s="138"/>
      <c r="K54" s="138"/>
      <c r="L54" s="138"/>
      <c r="M54" s="138"/>
      <c r="N54" s="138"/>
      <c r="O54" s="138"/>
      <c r="P54" s="234" t="str">
        <f t="shared" si="2"/>
        <v/>
      </c>
      <c r="Q54" s="138"/>
      <c r="R54" s="138"/>
      <c r="S54" s="138"/>
      <c r="T54" s="79"/>
    </row>
    <row r="55" spans="1:20" ht="20.100000000000001" customHeight="1">
      <c r="A55" s="78"/>
      <c r="B55" s="258">
        <f>IF(A55=0, 0,(_xlfn.XLOOKUP(A55,'Product list'!$B$3:$B$16,'Product list'!$D$3:$D$16)))</f>
        <v>0</v>
      </c>
      <c r="C55" s="38">
        <f>IF(B55=0, 0,(_xlfn.XLOOKUP(B55,'Product list'!$D$3:$D$15,'Product list'!$E$3:$E$15)))</f>
        <v>0</v>
      </c>
      <c r="D55" s="259"/>
      <c r="E55" s="38">
        <f t="shared" si="5"/>
        <v>0</v>
      </c>
      <c r="F55" s="233" t="str">
        <f t="shared" si="4"/>
        <v/>
      </c>
      <c r="G55" s="138"/>
      <c r="H55" s="138"/>
      <c r="I55" s="138"/>
      <c r="J55" s="138"/>
      <c r="K55" s="138"/>
      <c r="L55" s="138"/>
      <c r="M55" s="138"/>
      <c r="N55" s="138"/>
      <c r="O55" s="138"/>
      <c r="P55" s="234" t="str">
        <f t="shared" si="2"/>
        <v/>
      </c>
      <c r="Q55" s="138"/>
      <c r="R55" s="138"/>
      <c r="S55" s="138"/>
      <c r="T55" s="79"/>
    </row>
    <row r="56" spans="1:20" ht="20.100000000000001" customHeight="1">
      <c r="A56" s="78"/>
      <c r="B56" s="258">
        <f>IF(A56=0, 0,(_xlfn.XLOOKUP(A56,'Product list'!$B$3:$B$16,'Product list'!$D$3:$D$16)))</f>
        <v>0</v>
      </c>
      <c r="C56" s="38">
        <f>IF(B56=0, 0,(_xlfn.XLOOKUP(B56,'Product list'!$D$3:$D$15,'Product list'!$E$3:$E$15)))</f>
        <v>0</v>
      </c>
      <c r="D56" s="259"/>
      <c r="E56" s="38">
        <f t="shared" si="5"/>
        <v>0</v>
      </c>
      <c r="F56" s="233" t="str">
        <f t="shared" si="4"/>
        <v/>
      </c>
      <c r="G56" s="138"/>
      <c r="H56" s="138"/>
      <c r="I56" s="138"/>
      <c r="J56" s="138"/>
      <c r="K56" s="138"/>
      <c r="L56" s="138"/>
      <c r="M56" s="138"/>
      <c r="N56" s="138"/>
      <c r="O56" s="138"/>
      <c r="P56" s="234" t="str">
        <f t="shared" si="2"/>
        <v/>
      </c>
      <c r="Q56" s="138"/>
      <c r="R56" s="138"/>
      <c r="S56" s="138"/>
      <c r="T56" s="79"/>
    </row>
    <row r="57" spans="1:20" ht="20.100000000000001" customHeight="1">
      <c r="A57" s="78"/>
      <c r="B57" s="258">
        <f>IF(A57=0, 0,(_xlfn.XLOOKUP(A57,'Product list'!$B$3:$B$16,'Product list'!$D$3:$D$16)))</f>
        <v>0</v>
      </c>
      <c r="C57" s="38">
        <f>IF(B57=0, 0,(_xlfn.XLOOKUP(B57,'Product list'!$D$3:$D$15,'Product list'!$E$3:$E$15)))</f>
        <v>0</v>
      </c>
      <c r="D57" s="259"/>
      <c r="E57" s="38">
        <f t="shared" si="5"/>
        <v>0</v>
      </c>
      <c r="F57" s="233" t="str">
        <f t="shared" si="4"/>
        <v/>
      </c>
      <c r="G57" s="138"/>
      <c r="H57" s="138"/>
      <c r="I57" s="138"/>
      <c r="J57" s="138"/>
      <c r="K57" s="138"/>
      <c r="L57" s="138"/>
      <c r="M57" s="138"/>
      <c r="N57" s="138"/>
      <c r="O57" s="138"/>
      <c r="P57" s="234" t="str">
        <f t="shared" si="2"/>
        <v/>
      </c>
      <c r="Q57" s="138"/>
      <c r="R57" s="138"/>
      <c r="S57" s="138"/>
      <c r="T57" s="79"/>
    </row>
    <row r="58" spans="1:20" ht="20.100000000000001" customHeight="1">
      <c r="A58" s="78"/>
      <c r="B58" s="258">
        <f>IF(A58=0, 0,(_xlfn.XLOOKUP(A58,'Product list'!$B$3:$B$16,'Product list'!$D$3:$D$16)))</f>
        <v>0</v>
      </c>
      <c r="C58" s="38">
        <f>IF(B58=0, 0,(_xlfn.XLOOKUP(B58,'Product list'!$D$3:$D$15,'Product list'!$E$3:$E$15)))</f>
        <v>0</v>
      </c>
      <c r="D58" s="259"/>
      <c r="E58" s="38">
        <f t="shared" si="5"/>
        <v>0</v>
      </c>
      <c r="F58" s="233" t="str">
        <f t="shared" si="4"/>
        <v/>
      </c>
      <c r="G58" s="138"/>
      <c r="H58" s="138"/>
      <c r="I58" s="138"/>
      <c r="J58" s="138"/>
      <c r="K58" s="138"/>
      <c r="L58" s="138"/>
      <c r="M58" s="138"/>
      <c r="N58" s="138"/>
      <c r="O58" s="138"/>
      <c r="P58" s="234" t="str">
        <f t="shared" si="2"/>
        <v/>
      </c>
      <c r="Q58" s="138"/>
      <c r="R58" s="138"/>
      <c r="S58" s="138"/>
      <c r="T58" s="79"/>
    </row>
    <row r="59" spans="1:20" ht="20.100000000000001" customHeight="1">
      <c r="A59" s="78"/>
      <c r="B59" s="258">
        <f>IF(A59=0, 0,(_xlfn.XLOOKUP(A59,'Product list'!$B$3:$B$16,'Product list'!$D$3:$D$16)))</f>
        <v>0</v>
      </c>
      <c r="C59" s="38">
        <f>IF(B59=0, 0,(_xlfn.XLOOKUP(B59,'Product list'!$D$3:$D$15,'Product list'!$E$3:$E$15)))</f>
        <v>0</v>
      </c>
      <c r="D59" s="259"/>
      <c r="E59" s="38">
        <f t="shared" si="5"/>
        <v>0</v>
      </c>
      <c r="F59" s="233" t="str">
        <f t="shared" si="4"/>
        <v/>
      </c>
      <c r="G59" s="138"/>
      <c r="H59" s="138"/>
      <c r="I59" s="138"/>
      <c r="J59" s="138"/>
      <c r="K59" s="138"/>
      <c r="L59" s="138"/>
      <c r="M59" s="138"/>
      <c r="N59" s="138"/>
      <c r="O59" s="138"/>
      <c r="P59" s="234" t="str">
        <f t="shared" si="2"/>
        <v/>
      </c>
      <c r="Q59" s="138"/>
      <c r="R59" s="138"/>
      <c r="S59" s="138"/>
      <c r="T59" s="79"/>
    </row>
    <row r="60" spans="1:20" ht="20.100000000000001" customHeight="1">
      <c r="A60" s="78"/>
      <c r="B60" s="258">
        <f>IF(A60=0, 0,(_xlfn.XLOOKUP(A60,'Product list'!$B$3:$B$16,'Product list'!$D$3:$D$16)))</f>
        <v>0</v>
      </c>
      <c r="C60" s="38">
        <f>IF(B60=0, 0,(_xlfn.XLOOKUP(B60,'Product list'!$D$3:$D$15,'Product list'!$E$3:$E$15)))</f>
        <v>0</v>
      </c>
      <c r="D60" s="259"/>
      <c r="E60" s="38">
        <f t="shared" si="5"/>
        <v>0</v>
      </c>
      <c r="F60" s="233" t="str">
        <f t="shared" si="4"/>
        <v/>
      </c>
      <c r="G60" s="138"/>
      <c r="H60" s="138"/>
      <c r="I60" s="138"/>
      <c r="J60" s="138"/>
      <c r="K60" s="138"/>
      <c r="L60" s="138"/>
      <c r="M60" s="138"/>
      <c r="N60" s="138"/>
      <c r="O60" s="138"/>
      <c r="P60" s="234" t="str">
        <f t="shared" si="2"/>
        <v/>
      </c>
      <c r="Q60" s="138"/>
      <c r="R60" s="138"/>
      <c r="S60" s="138"/>
      <c r="T60" s="79"/>
    </row>
    <row r="61" spans="1:20" ht="20.100000000000001" customHeight="1">
      <c r="A61" s="78"/>
      <c r="B61" s="258">
        <f>IF(A61=0, 0,(_xlfn.XLOOKUP(A61,'Product list'!$B$3:$B$16,'Product list'!$D$3:$D$16)))</f>
        <v>0</v>
      </c>
      <c r="C61" s="38">
        <f>IF(B61=0, 0,(_xlfn.XLOOKUP(B61,'Product list'!$D$3:$D$15,'Product list'!$E$3:$E$15)))</f>
        <v>0</v>
      </c>
      <c r="D61" s="259"/>
      <c r="E61" s="38">
        <f t="shared" ref="E61:E106" si="6">+C61*D61</f>
        <v>0</v>
      </c>
      <c r="F61" s="233" t="str">
        <f t="shared" si="4"/>
        <v/>
      </c>
      <c r="G61" s="138"/>
      <c r="H61" s="138"/>
      <c r="I61" s="138"/>
      <c r="J61" s="138"/>
      <c r="K61" s="138"/>
      <c r="L61" s="138"/>
      <c r="M61" s="138"/>
      <c r="N61" s="138"/>
      <c r="O61" s="138"/>
      <c r="P61" s="234" t="str">
        <f t="shared" si="2"/>
        <v/>
      </c>
      <c r="Q61" s="138"/>
      <c r="R61" s="138"/>
      <c r="S61" s="138"/>
      <c r="T61" s="79"/>
    </row>
    <row r="62" spans="1:20" ht="20.100000000000001" customHeight="1">
      <c r="A62" s="78"/>
      <c r="B62" s="258">
        <f>IF(A62=0, 0,(_xlfn.XLOOKUP(A62,'Product list'!$B$3:$B$16,'Product list'!$D$3:$D$16)))</f>
        <v>0</v>
      </c>
      <c r="C62" s="38">
        <f>IF(B62=0, 0,(_xlfn.XLOOKUP(B62,'Product list'!$D$3:$D$15,'Product list'!$E$3:$E$15)))</f>
        <v>0</v>
      </c>
      <c r="D62" s="259"/>
      <c r="E62" s="38">
        <f t="shared" si="6"/>
        <v>0</v>
      </c>
      <c r="F62" s="233" t="str">
        <f t="shared" si="4"/>
        <v/>
      </c>
      <c r="G62" s="138"/>
      <c r="H62" s="138"/>
      <c r="I62" s="138"/>
      <c r="J62" s="138"/>
      <c r="K62" s="138"/>
      <c r="L62" s="138"/>
      <c r="M62" s="138"/>
      <c r="N62" s="138"/>
      <c r="O62" s="138"/>
      <c r="P62" s="234" t="str">
        <f t="shared" si="2"/>
        <v/>
      </c>
      <c r="Q62" s="138"/>
      <c r="R62" s="138"/>
      <c r="S62" s="138"/>
      <c r="T62" s="79"/>
    </row>
    <row r="63" spans="1:20" ht="20.100000000000001" customHeight="1">
      <c r="A63" s="78"/>
      <c r="B63" s="258">
        <f>IF(A63=0, 0,(_xlfn.XLOOKUP(A63,'Product list'!$B$3:$B$16,'Product list'!$D$3:$D$16)))</f>
        <v>0</v>
      </c>
      <c r="C63" s="38">
        <f>IF(B63=0, 0,(_xlfn.XLOOKUP(B63,'Product list'!$D$3:$D$15,'Product list'!$E$3:$E$15)))</f>
        <v>0</v>
      </c>
      <c r="D63" s="259"/>
      <c r="E63" s="38">
        <f t="shared" si="6"/>
        <v>0</v>
      </c>
      <c r="F63" s="233" t="str">
        <f t="shared" si="4"/>
        <v/>
      </c>
      <c r="G63" s="138"/>
      <c r="H63" s="138"/>
      <c r="I63" s="138"/>
      <c r="J63" s="138"/>
      <c r="K63" s="138"/>
      <c r="L63" s="138"/>
      <c r="M63" s="138"/>
      <c r="N63" s="138"/>
      <c r="O63" s="138"/>
      <c r="P63" s="234" t="str">
        <f t="shared" si="2"/>
        <v/>
      </c>
      <c r="Q63" s="138"/>
      <c r="R63" s="138"/>
      <c r="S63" s="138"/>
      <c r="T63" s="79"/>
    </row>
    <row r="64" spans="1:20" ht="20.100000000000001" customHeight="1">
      <c r="A64" s="78"/>
      <c r="B64" s="258">
        <f>IF(A64=0, 0,(_xlfn.XLOOKUP(A64,'Product list'!$B$3:$B$16,'Product list'!$D$3:$D$16)))</f>
        <v>0</v>
      </c>
      <c r="C64" s="38">
        <f>IF(B64=0, 0,(_xlfn.XLOOKUP(B64,'Product list'!$D$3:$D$15,'Product list'!$E$3:$E$15)))</f>
        <v>0</v>
      </c>
      <c r="D64" s="259"/>
      <c r="E64" s="38">
        <f t="shared" si="6"/>
        <v>0</v>
      </c>
      <c r="F64" s="233" t="str">
        <f t="shared" si="4"/>
        <v/>
      </c>
      <c r="G64" s="138"/>
      <c r="H64" s="138"/>
      <c r="I64" s="138"/>
      <c r="J64" s="138"/>
      <c r="K64" s="138"/>
      <c r="L64" s="138"/>
      <c r="M64" s="138"/>
      <c r="N64" s="138"/>
      <c r="O64" s="138"/>
      <c r="P64" s="234" t="str">
        <f t="shared" si="2"/>
        <v/>
      </c>
      <c r="Q64" s="138"/>
      <c r="R64" s="138"/>
      <c r="S64" s="138"/>
      <c r="T64" s="79"/>
    </row>
    <row r="65" spans="1:20" ht="20.100000000000001" customHeight="1">
      <c r="A65" s="78"/>
      <c r="B65" s="258">
        <f>IF(A65=0, 0,(_xlfn.XLOOKUP(A65,'Product list'!$B$3:$B$16,'Product list'!$D$3:$D$16)))</f>
        <v>0</v>
      </c>
      <c r="C65" s="38">
        <f>IF(B65=0, 0,(_xlfn.XLOOKUP(B65,'Product list'!$D$3:$D$15,'Product list'!$E$3:$E$15)))</f>
        <v>0</v>
      </c>
      <c r="D65" s="259"/>
      <c r="E65" s="38">
        <f t="shared" si="6"/>
        <v>0</v>
      </c>
      <c r="F65" s="233" t="str">
        <f t="shared" si="4"/>
        <v/>
      </c>
      <c r="G65" s="138"/>
      <c r="H65" s="138"/>
      <c r="I65" s="138"/>
      <c r="J65" s="138"/>
      <c r="K65" s="138"/>
      <c r="L65" s="138"/>
      <c r="M65" s="138"/>
      <c r="N65" s="138"/>
      <c r="O65" s="138"/>
      <c r="P65" s="234" t="str">
        <f t="shared" si="2"/>
        <v/>
      </c>
      <c r="Q65" s="138"/>
      <c r="R65" s="138"/>
      <c r="S65" s="138"/>
      <c r="T65" s="79"/>
    </row>
    <row r="66" spans="1:20" ht="20.100000000000001" customHeight="1">
      <c r="A66" s="78"/>
      <c r="B66" s="258">
        <f>IF(A66=0, 0,(_xlfn.XLOOKUP(A66,'Product list'!$B$3:$B$16,'Product list'!$D$3:$D$16)))</f>
        <v>0</v>
      </c>
      <c r="C66" s="38">
        <f>IF(B66=0, 0,(_xlfn.XLOOKUP(B66,'Product list'!$D$3:$D$15,'Product list'!$E$3:$E$15)))</f>
        <v>0</v>
      </c>
      <c r="D66" s="259"/>
      <c r="E66" s="38">
        <f t="shared" si="6"/>
        <v>0</v>
      </c>
      <c r="F66" s="233" t="str">
        <f t="shared" si="4"/>
        <v/>
      </c>
      <c r="G66" s="138"/>
      <c r="H66" s="138"/>
      <c r="I66" s="138"/>
      <c r="J66" s="138"/>
      <c r="K66" s="138"/>
      <c r="L66" s="138"/>
      <c r="M66" s="138"/>
      <c r="N66" s="138"/>
      <c r="O66" s="138"/>
      <c r="P66" s="234" t="str">
        <f t="shared" si="2"/>
        <v/>
      </c>
      <c r="Q66" s="138"/>
      <c r="R66" s="138"/>
      <c r="S66" s="138"/>
      <c r="T66" s="79"/>
    </row>
    <row r="67" spans="1:20" ht="20.100000000000001" customHeight="1">
      <c r="A67" s="78"/>
      <c r="B67" s="258">
        <f>IF(A67=0, 0,(_xlfn.XLOOKUP(A67,'Product list'!$B$3:$B$16,'Product list'!$D$3:$D$16)))</f>
        <v>0</v>
      </c>
      <c r="C67" s="38">
        <f>IF(B67=0, 0,(_xlfn.XLOOKUP(B67,'Product list'!$D$3:$D$15,'Product list'!$E$3:$E$15)))</f>
        <v>0</v>
      </c>
      <c r="D67" s="259"/>
      <c r="E67" s="38">
        <f t="shared" si="6"/>
        <v>0</v>
      </c>
      <c r="F67" s="233" t="str">
        <f t="shared" si="4"/>
        <v/>
      </c>
      <c r="G67" s="138"/>
      <c r="H67" s="138"/>
      <c r="I67" s="138"/>
      <c r="J67" s="138"/>
      <c r="K67" s="138"/>
      <c r="L67" s="138"/>
      <c r="M67" s="138"/>
      <c r="N67" s="138"/>
      <c r="O67" s="138"/>
      <c r="P67" s="234" t="str">
        <f t="shared" si="2"/>
        <v/>
      </c>
      <c r="Q67" s="138"/>
      <c r="R67" s="138"/>
      <c r="S67" s="138"/>
      <c r="T67" s="79"/>
    </row>
    <row r="68" spans="1:20" ht="20.100000000000001" customHeight="1">
      <c r="A68" s="78"/>
      <c r="B68" s="258">
        <f>IF(A68=0, 0,(_xlfn.XLOOKUP(A68,'Product list'!$B$3:$B$16,'Product list'!$D$3:$D$16)))</f>
        <v>0</v>
      </c>
      <c r="C68" s="38">
        <f>IF(B68=0, 0,(_xlfn.XLOOKUP(B68,'Product list'!$D$3:$D$15,'Product list'!$E$3:$E$15)))</f>
        <v>0</v>
      </c>
      <c r="D68" s="259"/>
      <c r="E68" s="38">
        <f t="shared" si="6"/>
        <v>0</v>
      </c>
      <c r="F68" s="233" t="str">
        <f t="shared" si="4"/>
        <v/>
      </c>
      <c r="G68" s="138"/>
      <c r="H68" s="138"/>
      <c r="I68" s="138"/>
      <c r="J68" s="138"/>
      <c r="K68" s="138"/>
      <c r="L68" s="138"/>
      <c r="M68" s="138"/>
      <c r="N68" s="138"/>
      <c r="O68" s="138"/>
      <c r="P68" s="234" t="str">
        <f t="shared" si="2"/>
        <v/>
      </c>
      <c r="Q68" s="138"/>
      <c r="R68" s="138"/>
      <c r="S68" s="138"/>
      <c r="T68" s="79"/>
    </row>
    <row r="69" spans="1:20" ht="20.100000000000001" customHeight="1">
      <c r="A69" s="78"/>
      <c r="B69" s="258">
        <f>IF(A69=0, 0,(_xlfn.XLOOKUP(A69,'Product list'!$B$3:$B$16,'Product list'!$D$3:$D$16)))</f>
        <v>0</v>
      </c>
      <c r="C69" s="38">
        <f>IF(B69=0, 0,(_xlfn.XLOOKUP(B69,'Product list'!$D$3:$D$15,'Product list'!$E$3:$E$15)))</f>
        <v>0</v>
      </c>
      <c r="D69" s="259"/>
      <c r="E69" s="38">
        <f t="shared" si="6"/>
        <v>0</v>
      </c>
      <c r="F69" s="233" t="str">
        <f t="shared" si="4"/>
        <v/>
      </c>
      <c r="G69" s="138"/>
      <c r="H69" s="138"/>
      <c r="I69" s="138"/>
      <c r="J69" s="138"/>
      <c r="K69" s="138"/>
      <c r="L69" s="138"/>
      <c r="M69" s="138"/>
      <c r="N69" s="138"/>
      <c r="O69" s="138"/>
      <c r="P69" s="234" t="str">
        <f t="shared" si="2"/>
        <v/>
      </c>
      <c r="Q69" s="138"/>
      <c r="R69" s="138"/>
      <c r="S69" s="138"/>
      <c r="T69" s="79"/>
    </row>
    <row r="70" spans="1:20" ht="20.100000000000001" customHeight="1">
      <c r="A70" s="78"/>
      <c r="B70" s="258">
        <f>IF(A70=0, 0,(LOOKUP(A70,'Product list'!$B$2:$D$15,'Product list'!$D$2:$D$15)))</f>
        <v>0</v>
      </c>
      <c r="C70" s="38">
        <f>IF(B70=0, 0,(_xlfn.XLOOKUP(B70,'Product list'!$D$3:$D$15,'Product list'!$E$3:$E$15)))</f>
        <v>0</v>
      </c>
      <c r="D70" s="259"/>
      <c r="E70" s="38">
        <f t="shared" si="6"/>
        <v>0</v>
      </c>
      <c r="F70" s="233" t="str">
        <f t="shared" si="4"/>
        <v/>
      </c>
      <c r="G70" s="138"/>
      <c r="H70" s="138"/>
      <c r="I70" s="138"/>
      <c r="J70" s="138"/>
      <c r="K70" s="138"/>
      <c r="L70" s="138"/>
      <c r="M70" s="138"/>
      <c r="N70" s="138"/>
      <c r="O70" s="138"/>
      <c r="P70" s="234" t="str">
        <f t="shared" si="2"/>
        <v/>
      </c>
      <c r="Q70" s="138"/>
      <c r="R70" s="138"/>
      <c r="S70" s="138"/>
      <c r="T70" s="79"/>
    </row>
    <row r="71" spans="1:20" ht="20.100000000000001" customHeight="1">
      <c r="A71" s="78"/>
      <c r="B71" s="258">
        <f>IF(A71=0, 0,(LOOKUP(A71,'Product list'!$B$2:$D$15,'Product list'!$D$2:$D$15)))</f>
        <v>0</v>
      </c>
      <c r="C71" s="38">
        <f>IF(B71=0, 0,(_xlfn.XLOOKUP(B71,'Product list'!$D$3:$D$15,'Product list'!$E$3:$E$15)))</f>
        <v>0</v>
      </c>
      <c r="D71" s="259"/>
      <c r="E71" s="38">
        <f t="shared" si="6"/>
        <v>0</v>
      </c>
      <c r="F71" s="233" t="str">
        <f t="shared" ref="F71:F102" si="7">_xlfn.TEXTJOIN("  ",TRUE,G71, I71,H71,J71)</f>
        <v/>
      </c>
      <c r="G71" s="138"/>
      <c r="H71" s="138"/>
      <c r="I71" s="138"/>
      <c r="J71" s="138"/>
      <c r="K71" s="138"/>
      <c r="L71" s="138"/>
      <c r="M71" s="138"/>
      <c r="N71" s="138"/>
      <c r="O71" s="138"/>
      <c r="P71" s="234" t="str">
        <f t="shared" si="2"/>
        <v/>
      </c>
      <c r="Q71" s="138"/>
      <c r="R71" s="138"/>
      <c r="S71" s="138"/>
      <c r="T71" s="79"/>
    </row>
    <row r="72" spans="1:20" ht="20.100000000000001" customHeight="1">
      <c r="A72" s="78"/>
      <c r="B72" s="258">
        <f>IF(A72=0, 0,(LOOKUP(A72,'Product list'!$B$2:$D$15,'Product list'!$D$2:$D$15)))</f>
        <v>0</v>
      </c>
      <c r="C72" s="38">
        <f>IF(B72=0, 0,(_xlfn.XLOOKUP(B72,'Product list'!$D$3:$D$15,'Product list'!$E$3:$E$15)))</f>
        <v>0</v>
      </c>
      <c r="D72" s="259"/>
      <c r="E72" s="38">
        <f t="shared" si="6"/>
        <v>0</v>
      </c>
      <c r="F72" s="233" t="str">
        <f t="shared" si="7"/>
        <v/>
      </c>
      <c r="G72" s="138"/>
      <c r="H72" s="138"/>
      <c r="I72" s="138"/>
      <c r="J72" s="138"/>
      <c r="K72" s="138"/>
      <c r="L72" s="138"/>
      <c r="M72" s="138"/>
      <c r="N72" s="138"/>
      <c r="O72" s="138"/>
      <c r="P72" s="234" t="str">
        <f t="shared" ref="P72:P135" si="8">_xlfn.TEXTJOIN("  ",TRUE,Q72, R72,S72,T72)</f>
        <v/>
      </c>
      <c r="Q72" s="138"/>
      <c r="R72" s="138"/>
      <c r="S72" s="138"/>
      <c r="T72" s="79"/>
    </row>
    <row r="73" spans="1:20" ht="20.100000000000001" customHeight="1">
      <c r="A73" s="78"/>
      <c r="B73" s="258">
        <f>IF(A73=0, 0,(LOOKUP(A73,'Product list'!$B$2:$D$15,'Product list'!$D$2:$D$15)))</f>
        <v>0</v>
      </c>
      <c r="C73" s="38">
        <f>IF(B73=0, 0,(_xlfn.XLOOKUP(B73,'Product list'!$D$3:$D$15,'Product list'!$E$3:$E$15)))</f>
        <v>0</v>
      </c>
      <c r="D73" s="259"/>
      <c r="E73" s="38">
        <f t="shared" si="6"/>
        <v>0</v>
      </c>
      <c r="F73" s="233" t="str">
        <f t="shared" si="7"/>
        <v/>
      </c>
      <c r="G73" s="138"/>
      <c r="H73" s="138"/>
      <c r="I73" s="138"/>
      <c r="J73" s="138"/>
      <c r="K73" s="138"/>
      <c r="L73" s="138"/>
      <c r="M73" s="138"/>
      <c r="N73" s="138"/>
      <c r="O73" s="138"/>
      <c r="P73" s="234" t="str">
        <f t="shared" si="8"/>
        <v/>
      </c>
      <c r="Q73" s="138"/>
      <c r="R73" s="138"/>
      <c r="S73" s="138"/>
      <c r="T73" s="79"/>
    </row>
    <row r="74" spans="1:20" ht="20.100000000000001" customHeight="1">
      <c r="A74" s="78"/>
      <c r="B74" s="258">
        <f>IF(A74=0, 0,(LOOKUP(A74,'Product list'!$B$2:$D$15,'Product list'!$D$2:$D$15)))</f>
        <v>0</v>
      </c>
      <c r="C74" s="38">
        <f>IF(B74=0, 0,(_xlfn.XLOOKUP(B74,'Product list'!$D$3:$D$15,'Product list'!$E$3:$E$15)))</f>
        <v>0</v>
      </c>
      <c r="D74" s="259"/>
      <c r="E74" s="38">
        <f t="shared" si="6"/>
        <v>0</v>
      </c>
      <c r="F74" s="233" t="str">
        <f t="shared" si="7"/>
        <v/>
      </c>
      <c r="G74" s="138"/>
      <c r="H74" s="138"/>
      <c r="I74" s="138"/>
      <c r="J74" s="138"/>
      <c r="K74" s="138"/>
      <c r="L74" s="138"/>
      <c r="M74" s="138"/>
      <c r="N74" s="138"/>
      <c r="O74" s="138"/>
      <c r="P74" s="234" t="str">
        <f t="shared" si="8"/>
        <v/>
      </c>
      <c r="Q74" s="138"/>
      <c r="R74" s="138"/>
      <c r="S74" s="138"/>
      <c r="T74" s="79"/>
    </row>
    <row r="75" spans="1:20" ht="20.100000000000001" customHeight="1">
      <c r="A75" s="78"/>
      <c r="B75" s="258">
        <f>IF(A75=0, 0,(LOOKUP(A75,'Product list'!$B$2:$D$15,'Product list'!$D$2:$D$15)))</f>
        <v>0</v>
      </c>
      <c r="C75" s="38">
        <f>IF(B75=0, 0,(_xlfn.XLOOKUP(B75,'Product list'!$D$3:$D$15,'Product list'!$E$3:$E$15)))</f>
        <v>0</v>
      </c>
      <c r="D75" s="259"/>
      <c r="E75" s="38">
        <f t="shared" si="6"/>
        <v>0</v>
      </c>
      <c r="F75" s="233" t="str">
        <f t="shared" si="7"/>
        <v/>
      </c>
      <c r="G75" s="138"/>
      <c r="H75" s="138"/>
      <c r="I75" s="138"/>
      <c r="J75" s="138"/>
      <c r="K75" s="138"/>
      <c r="L75" s="138"/>
      <c r="M75" s="138"/>
      <c r="N75" s="138"/>
      <c r="O75" s="138"/>
      <c r="P75" s="234" t="str">
        <f t="shared" si="8"/>
        <v/>
      </c>
      <c r="Q75" s="138"/>
      <c r="R75" s="138"/>
      <c r="S75" s="138"/>
      <c r="T75" s="79"/>
    </row>
    <row r="76" spans="1:20" ht="20.100000000000001" customHeight="1">
      <c r="A76" s="78"/>
      <c r="B76" s="258">
        <f>IF(A76=0, 0,(LOOKUP(A76,'Product list'!$B$2:$D$15,'Product list'!$D$2:$D$15)))</f>
        <v>0</v>
      </c>
      <c r="C76" s="38">
        <f>IF(B76=0, 0,(_xlfn.XLOOKUP(B76,'Product list'!$D$3:$D$15,'Product list'!$E$3:$E$15)))</f>
        <v>0</v>
      </c>
      <c r="D76" s="259"/>
      <c r="E76" s="38">
        <f t="shared" si="6"/>
        <v>0</v>
      </c>
      <c r="F76" s="233" t="str">
        <f t="shared" si="7"/>
        <v/>
      </c>
      <c r="G76" s="138"/>
      <c r="H76" s="138"/>
      <c r="I76" s="138"/>
      <c r="J76" s="138"/>
      <c r="K76" s="138"/>
      <c r="L76" s="138"/>
      <c r="M76" s="138"/>
      <c r="N76" s="138"/>
      <c r="O76" s="138"/>
      <c r="P76" s="234" t="str">
        <f t="shared" si="8"/>
        <v/>
      </c>
      <c r="Q76" s="138"/>
      <c r="R76" s="138"/>
      <c r="S76" s="138"/>
      <c r="T76" s="79"/>
    </row>
    <row r="77" spans="1:20" ht="20.100000000000001" customHeight="1">
      <c r="A77" s="78"/>
      <c r="B77" s="258">
        <f>IF(A77=0, 0,(LOOKUP(A77,'Product list'!$B$2:$D$15,'Product list'!$D$2:$D$15)))</f>
        <v>0</v>
      </c>
      <c r="C77" s="38">
        <f>IF(B77=0, 0,(_xlfn.XLOOKUP(B77,'Product list'!$D$3:$D$15,'Product list'!$E$3:$E$15)))</f>
        <v>0</v>
      </c>
      <c r="D77" s="259"/>
      <c r="E77" s="38">
        <f t="shared" si="6"/>
        <v>0</v>
      </c>
      <c r="F77" s="233" t="str">
        <f t="shared" si="7"/>
        <v/>
      </c>
      <c r="G77" s="138"/>
      <c r="H77" s="138"/>
      <c r="I77" s="138"/>
      <c r="J77" s="138"/>
      <c r="K77" s="138"/>
      <c r="L77" s="138"/>
      <c r="M77" s="138"/>
      <c r="N77" s="138"/>
      <c r="O77" s="138"/>
      <c r="P77" s="234" t="str">
        <f t="shared" si="8"/>
        <v/>
      </c>
      <c r="Q77" s="138"/>
      <c r="R77" s="138"/>
      <c r="S77" s="138"/>
      <c r="T77" s="79"/>
    </row>
    <row r="78" spans="1:20" ht="20.100000000000001" customHeight="1">
      <c r="A78" s="78"/>
      <c r="B78" s="258">
        <f>IF(A78=0, 0,(LOOKUP(A78,'Product list'!$B$2:$D$15,'Product list'!$D$2:$D$15)))</f>
        <v>0</v>
      </c>
      <c r="C78" s="38">
        <f>IF(B78=0, 0,(_xlfn.XLOOKUP(B78,'Product list'!$D$3:$D$15,'Product list'!$E$3:$E$15)))</f>
        <v>0</v>
      </c>
      <c r="D78" s="259"/>
      <c r="E78" s="38">
        <f t="shared" si="6"/>
        <v>0</v>
      </c>
      <c r="F78" s="233" t="str">
        <f t="shared" si="7"/>
        <v/>
      </c>
      <c r="G78" s="138"/>
      <c r="H78" s="138"/>
      <c r="I78" s="138"/>
      <c r="J78" s="138"/>
      <c r="K78" s="138"/>
      <c r="L78" s="138"/>
      <c r="M78" s="138"/>
      <c r="N78" s="138"/>
      <c r="O78" s="138"/>
      <c r="P78" s="234" t="str">
        <f t="shared" si="8"/>
        <v/>
      </c>
      <c r="Q78" s="138"/>
      <c r="R78" s="138"/>
      <c r="S78" s="138"/>
      <c r="T78" s="79"/>
    </row>
    <row r="79" spans="1:20" ht="20.100000000000001" customHeight="1">
      <c r="A79" s="78"/>
      <c r="B79" s="258">
        <f>IF(A79=0, 0,(LOOKUP(A79,'Product list'!$B$2:$D$15,'Product list'!$D$2:$D$15)))</f>
        <v>0</v>
      </c>
      <c r="C79" s="38">
        <f>IF(B79=0, 0,(_xlfn.XLOOKUP(B79,'Product list'!$D$3:$D$15,'Product list'!$E$3:$E$15)))</f>
        <v>0</v>
      </c>
      <c r="D79" s="259"/>
      <c r="E79" s="38">
        <f t="shared" si="6"/>
        <v>0</v>
      </c>
      <c r="F79" s="233" t="str">
        <f t="shared" si="7"/>
        <v/>
      </c>
      <c r="G79" s="138"/>
      <c r="H79" s="138"/>
      <c r="I79" s="138"/>
      <c r="J79" s="138"/>
      <c r="K79" s="138"/>
      <c r="L79" s="138"/>
      <c r="M79" s="138"/>
      <c r="N79" s="138"/>
      <c r="O79" s="138"/>
      <c r="P79" s="234" t="str">
        <f t="shared" si="8"/>
        <v/>
      </c>
      <c r="Q79" s="138"/>
      <c r="R79" s="138"/>
      <c r="S79" s="138"/>
      <c r="T79" s="79"/>
    </row>
    <row r="80" spans="1:20" ht="20.100000000000001" customHeight="1">
      <c r="A80" s="78"/>
      <c r="B80" s="258">
        <f>IF(A80=0, 0,(LOOKUP(A80,'Product list'!$B$2:$D$15,'Product list'!$D$2:$D$15)))</f>
        <v>0</v>
      </c>
      <c r="C80" s="38">
        <f>IF(B80=0, 0,(_xlfn.XLOOKUP(B80,'Product list'!$D$3:$D$15,'Product list'!$E$3:$E$15)))</f>
        <v>0</v>
      </c>
      <c r="D80" s="259"/>
      <c r="E80" s="38">
        <f t="shared" si="6"/>
        <v>0</v>
      </c>
      <c r="F80" s="233" t="str">
        <f t="shared" si="7"/>
        <v/>
      </c>
      <c r="G80" s="138"/>
      <c r="H80" s="138"/>
      <c r="I80" s="138"/>
      <c r="J80" s="138"/>
      <c r="K80" s="138"/>
      <c r="L80" s="138"/>
      <c r="M80" s="138"/>
      <c r="N80" s="138"/>
      <c r="O80" s="138"/>
      <c r="P80" s="234" t="str">
        <f t="shared" si="8"/>
        <v/>
      </c>
      <c r="Q80" s="138"/>
      <c r="R80" s="138"/>
      <c r="S80" s="138"/>
      <c r="T80" s="79"/>
    </row>
    <row r="81" spans="1:20" ht="20.100000000000001" customHeight="1">
      <c r="A81" s="78"/>
      <c r="B81" s="258">
        <f>IF(A81=0, 0,(LOOKUP(A81,'Product list'!$B$2:$D$15,'Product list'!$D$2:$D$15)))</f>
        <v>0</v>
      </c>
      <c r="C81" s="38">
        <f>IF(B81=0, 0,(_xlfn.XLOOKUP(B81,'Product list'!$D$3:$D$15,'Product list'!$E$3:$E$15)))</f>
        <v>0</v>
      </c>
      <c r="D81" s="259"/>
      <c r="E81" s="38">
        <f t="shared" si="6"/>
        <v>0</v>
      </c>
      <c r="F81" s="233" t="str">
        <f t="shared" si="7"/>
        <v/>
      </c>
      <c r="G81" s="138"/>
      <c r="H81" s="138"/>
      <c r="I81" s="138"/>
      <c r="J81" s="138"/>
      <c r="K81" s="138"/>
      <c r="L81" s="138"/>
      <c r="M81" s="138"/>
      <c r="N81" s="138"/>
      <c r="O81" s="138"/>
      <c r="P81" s="234" t="str">
        <f t="shared" si="8"/>
        <v/>
      </c>
      <c r="Q81" s="138"/>
      <c r="R81" s="138"/>
      <c r="S81" s="138"/>
      <c r="T81" s="79"/>
    </row>
    <row r="82" spans="1:20" ht="20.100000000000001" customHeight="1">
      <c r="A82" s="78"/>
      <c r="B82" s="258">
        <f>IF(A82=0, 0,(LOOKUP(A82,'Product list'!$B$2:$D$15,'Product list'!$D$2:$D$15)))</f>
        <v>0</v>
      </c>
      <c r="C82" s="38">
        <f>IF(B82=0, 0,(_xlfn.XLOOKUP(B82,'Product list'!$D$3:$D$15,'Product list'!$E$3:$E$15)))</f>
        <v>0</v>
      </c>
      <c r="D82" s="259"/>
      <c r="E82" s="38">
        <f t="shared" si="6"/>
        <v>0</v>
      </c>
      <c r="F82" s="233" t="str">
        <f t="shared" si="7"/>
        <v/>
      </c>
      <c r="G82" s="138"/>
      <c r="H82" s="138"/>
      <c r="I82" s="138"/>
      <c r="J82" s="138"/>
      <c r="K82" s="138"/>
      <c r="L82" s="138"/>
      <c r="M82" s="138"/>
      <c r="N82" s="138"/>
      <c r="O82" s="138"/>
      <c r="P82" s="234" t="str">
        <f t="shared" si="8"/>
        <v/>
      </c>
      <c r="Q82" s="138"/>
      <c r="R82" s="138"/>
      <c r="S82" s="138"/>
      <c r="T82" s="79"/>
    </row>
    <row r="83" spans="1:20" ht="20.100000000000001" customHeight="1">
      <c r="A83" s="78"/>
      <c r="B83" s="258">
        <f>IF(A83=0, 0,(LOOKUP(A83,'Product list'!$B$2:$D$15,'Product list'!$D$2:$D$15)))</f>
        <v>0</v>
      </c>
      <c r="C83" s="38">
        <f>IF(B83=0, 0,(_xlfn.XLOOKUP(B83,'Product list'!$D$3:$D$15,'Product list'!$E$3:$E$15)))</f>
        <v>0</v>
      </c>
      <c r="D83" s="259"/>
      <c r="E83" s="38">
        <f t="shared" si="6"/>
        <v>0</v>
      </c>
      <c r="F83" s="233" t="str">
        <f t="shared" si="7"/>
        <v/>
      </c>
      <c r="G83" s="138"/>
      <c r="H83" s="138"/>
      <c r="I83" s="138"/>
      <c r="J83" s="138"/>
      <c r="K83" s="138"/>
      <c r="L83" s="138"/>
      <c r="M83" s="138"/>
      <c r="N83" s="138"/>
      <c r="O83" s="138"/>
      <c r="P83" s="234" t="str">
        <f t="shared" si="8"/>
        <v/>
      </c>
      <c r="Q83" s="138"/>
      <c r="R83" s="138"/>
      <c r="S83" s="138"/>
      <c r="T83" s="79"/>
    </row>
    <row r="84" spans="1:20" ht="20.100000000000001" customHeight="1">
      <c r="A84" s="78"/>
      <c r="B84" s="258">
        <f>IF(A84=0, 0,(LOOKUP(A84,'Product list'!$B$2:$D$15,'Product list'!$D$2:$D$15)))</f>
        <v>0</v>
      </c>
      <c r="C84" s="38">
        <f>IF(B84=0, 0,(_xlfn.XLOOKUP(B84,'Product list'!$D$3:$D$15,'Product list'!$E$3:$E$15)))</f>
        <v>0</v>
      </c>
      <c r="D84" s="259"/>
      <c r="E84" s="38">
        <f t="shared" si="6"/>
        <v>0</v>
      </c>
      <c r="F84" s="233" t="str">
        <f t="shared" si="7"/>
        <v/>
      </c>
      <c r="G84" s="138"/>
      <c r="H84" s="138"/>
      <c r="I84" s="138"/>
      <c r="J84" s="138"/>
      <c r="K84" s="138"/>
      <c r="L84" s="138"/>
      <c r="M84" s="138"/>
      <c r="N84" s="138"/>
      <c r="O84" s="138"/>
      <c r="P84" s="234" t="str">
        <f t="shared" si="8"/>
        <v/>
      </c>
      <c r="Q84" s="138"/>
      <c r="R84" s="138"/>
      <c r="S84" s="138"/>
      <c r="T84" s="79"/>
    </row>
    <row r="85" spans="1:20" ht="20.100000000000001" customHeight="1">
      <c r="A85" s="78"/>
      <c r="B85" s="258">
        <f>IF(A85=0, 0,(LOOKUP(A85,'Product list'!$B$2:$D$15,'Product list'!$D$2:$D$15)))</f>
        <v>0</v>
      </c>
      <c r="C85" s="38">
        <f>IF(B85=0, 0,(_xlfn.XLOOKUP(B85,'Product list'!$D$3:$D$15,'Product list'!$E$3:$E$15)))</f>
        <v>0</v>
      </c>
      <c r="D85" s="259"/>
      <c r="E85" s="38">
        <f t="shared" si="6"/>
        <v>0</v>
      </c>
      <c r="F85" s="233" t="str">
        <f t="shared" si="7"/>
        <v/>
      </c>
      <c r="G85" s="138"/>
      <c r="H85" s="138"/>
      <c r="I85" s="138"/>
      <c r="J85" s="138"/>
      <c r="K85" s="138"/>
      <c r="L85" s="138"/>
      <c r="M85" s="138"/>
      <c r="N85" s="138"/>
      <c r="O85" s="138"/>
      <c r="P85" s="234" t="str">
        <f t="shared" si="8"/>
        <v/>
      </c>
      <c r="Q85" s="138"/>
      <c r="R85" s="138"/>
      <c r="S85" s="138"/>
      <c r="T85" s="79"/>
    </row>
    <row r="86" spans="1:20" ht="20.100000000000001" customHeight="1">
      <c r="A86" s="78"/>
      <c r="B86" s="258">
        <f>IF(A86=0, 0,(LOOKUP(A86,'Product list'!$B$2:$D$15,'Product list'!$D$2:$D$15)))</f>
        <v>0</v>
      </c>
      <c r="C86" s="38">
        <f>IF(B86=0, 0,(_xlfn.XLOOKUP(B86,'Product list'!$D$3:$D$15,'Product list'!$E$3:$E$15)))</f>
        <v>0</v>
      </c>
      <c r="D86" s="259"/>
      <c r="E86" s="38">
        <f t="shared" si="6"/>
        <v>0</v>
      </c>
      <c r="F86" s="233" t="str">
        <f t="shared" si="7"/>
        <v/>
      </c>
      <c r="G86" s="138"/>
      <c r="H86" s="138"/>
      <c r="I86" s="138"/>
      <c r="J86" s="138"/>
      <c r="K86" s="138"/>
      <c r="L86" s="138"/>
      <c r="M86" s="138"/>
      <c r="N86" s="138"/>
      <c r="O86" s="138"/>
      <c r="P86" s="234" t="str">
        <f t="shared" si="8"/>
        <v/>
      </c>
      <c r="Q86" s="138"/>
      <c r="R86" s="138"/>
      <c r="S86" s="138"/>
      <c r="T86" s="79"/>
    </row>
    <row r="87" spans="1:20" ht="20.100000000000001" customHeight="1">
      <c r="A87" s="78"/>
      <c r="B87" s="258">
        <f>IF(A87=0, 0,(LOOKUP(A87,'Product list'!$B$2:$D$15,'Product list'!$D$2:$D$15)))</f>
        <v>0</v>
      </c>
      <c r="C87" s="38">
        <f>IF(B87=0, 0,(_xlfn.XLOOKUP(B87,'Product list'!$D$3:$D$15,'Product list'!$E$3:$E$15)))</f>
        <v>0</v>
      </c>
      <c r="D87" s="259"/>
      <c r="E87" s="38">
        <f t="shared" si="6"/>
        <v>0</v>
      </c>
      <c r="F87" s="233" t="str">
        <f t="shared" si="7"/>
        <v/>
      </c>
      <c r="G87" s="138"/>
      <c r="H87" s="138"/>
      <c r="I87" s="138"/>
      <c r="J87" s="138"/>
      <c r="K87" s="138"/>
      <c r="L87" s="138"/>
      <c r="M87" s="138"/>
      <c r="N87" s="138"/>
      <c r="O87" s="138"/>
      <c r="P87" s="234" t="str">
        <f t="shared" si="8"/>
        <v/>
      </c>
      <c r="Q87" s="138"/>
      <c r="R87" s="138"/>
      <c r="S87" s="138"/>
      <c r="T87" s="79"/>
    </row>
    <row r="88" spans="1:20" ht="20.100000000000001" customHeight="1">
      <c r="A88" s="78"/>
      <c r="B88" s="258">
        <f>IF(A88=0, 0,(LOOKUP(A88,'Product list'!$B$2:$D$15,'Product list'!$D$2:$D$15)))</f>
        <v>0</v>
      </c>
      <c r="C88" s="38">
        <f>IF(B88=0, 0,(_xlfn.XLOOKUP(B88,'Product list'!$D$3:$D$15,'Product list'!$E$3:$E$15)))</f>
        <v>0</v>
      </c>
      <c r="D88" s="259"/>
      <c r="E88" s="38">
        <f t="shared" si="6"/>
        <v>0</v>
      </c>
      <c r="F88" s="233" t="str">
        <f t="shared" si="7"/>
        <v/>
      </c>
      <c r="G88" s="138"/>
      <c r="H88" s="138"/>
      <c r="I88" s="138"/>
      <c r="J88" s="138"/>
      <c r="K88" s="138"/>
      <c r="L88" s="138"/>
      <c r="M88" s="138"/>
      <c r="N88" s="138"/>
      <c r="O88" s="138"/>
      <c r="P88" s="234" t="str">
        <f t="shared" si="8"/>
        <v/>
      </c>
      <c r="Q88" s="138"/>
      <c r="R88" s="138"/>
      <c r="S88" s="138"/>
      <c r="T88" s="79"/>
    </row>
    <row r="89" spans="1:20" ht="20.100000000000001" customHeight="1">
      <c r="A89" s="78"/>
      <c r="B89" s="258">
        <f>IF(A89=0, 0,(LOOKUP(A89,'Product list'!$B$2:$D$15,'Product list'!$D$2:$D$15)))</f>
        <v>0</v>
      </c>
      <c r="C89" s="38">
        <f>IF(B89=0, 0,(_xlfn.XLOOKUP(B89,'Product list'!$D$3:$D$15,'Product list'!$E$3:$E$15)))</f>
        <v>0</v>
      </c>
      <c r="D89" s="259"/>
      <c r="E89" s="38">
        <f t="shared" si="6"/>
        <v>0</v>
      </c>
      <c r="F89" s="233" t="str">
        <f t="shared" si="7"/>
        <v/>
      </c>
      <c r="G89" s="138"/>
      <c r="H89" s="138"/>
      <c r="I89" s="138"/>
      <c r="J89" s="138"/>
      <c r="K89" s="138"/>
      <c r="L89" s="138"/>
      <c r="M89" s="138"/>
      <c r="N89" s="138"/>
      <c r="O89" s="138"/>
      <c r="P89" s="234" t="str">
        <f t="shared" si="8"/>
        <v/>
      </c>
      <c r="Q89" s="138"/>
      <c r="R89" s="138"/>
      <c r="S89" s="138"/>
      <c r="T89" s="79"/>
    </row>
    <row r="90" spans="1:20" ht="20.100000000000001" customHeight="1">
      <c r="A90" s="78"/>
      <c r="B90" s="258">
        <f>IF(A90=0, 0,(LOOKUP(A90,'Product list'!$B$2:$D$15,'Product list'!$D$2:$D$15)))</f>
        <v>0</v>
      </c>
      <c r="C90" s="38">
        <f>IF(B90=0, 0,(_xlfn.XLOOKUP(B90,'Product list'!$D$3:$D$15,'Product list'!$E$3:$E$15)))</f>
        <v>0</v>
      </c>
      <c r="D90" s="259"/>
      <c r="E90" s="38">
        <f t="shared" si="6"/>
        <v>0</v>
      </c>
      <c r="F90" s="233" t="str">
        <f t="shared" si="7"/>
        <v/>
      </c>
      <c r="G90" s="138"/>
      <c r="H90" s="138"/>
      <c r="I90" s="138"/>
      <c r="J90" s="138"/>
      <c r="K90" s="138"/>
      <c r="L90" s="138"/>
      <c r="M90" s="138"/>
      <c r="N90" s="138"/>
      <c r="O90" s="138"/>
      <c r="P90" s="234" t="str">
        <f t="shared" si="8"/>
        <v/>
      </c>
      <c r="Q90" s="138"/>
      <c r="R90" s="138"/>
      <c r="S90" s="138"/>
      <c r="T90" s="79"/>
    </row>
    <row r="91" spans="1:20" ht="20.100000000000001" customHeight="1">
      <c r="A91" s="78"/>
      <c r="B91" s="258">
        <f>IF(A91=0, 0,(LOOKUP(A91,'Product list'!$B$2:$D$15,'Product list'!$D$2:$D$15)))</f>
        <v>0</v>
      </c>
      <c r="C91" s="38">
        <f>IF(B91=0, 0,(_xlfn.XLOOKUP(B91,'Product list'!$D$3:$D$15,'Product list'!$E$3:$E$15)))</f>
        <v>0</v>
      </c>
      <c r="D91" s="259"/>
      <c r="E91" s="38">
        <f t="shared" si="6"/>
        <v>0</v>
      </c>
      <c r="F91" s="233" t="str">
        <f t="shared" si="7"/>
        <v/>
      </c>
      <c r="G91" s="138"/>
      <c r="H91" s="138"/>
      <c r="I91" s="138"/>
      <c r="J91" s="138"/>
      <c r="K91" s="138"/>
      <c r="L91" s="138"/>
      <c r="M91" s="138"/>
      <c r="N91" s="138"/>
      <c r="O91" s="138"/>
      <c r="P91" s="234" t="str">
        <f t="shared" si="8"/>
        <v/>
      </c>
      <c r="Q91" s="138"/>
      <c r="R91" s="138"/>
      <c r="S91" s="138"/>
      <c r="T91" s="79"/>
    </row>
    <row r="92" spans="1:20" ht="20.100000000000001" customHeight="1">
      <c r="A92" s="78"/>
      <c r="B92" s="258">
        <f>IF(A92=0, 0,(LOOKUP(A92,'Product list'!$B$2:$D$15,'Product list'!$D$2:$D$15)))</f>
        <v>0</v>
      </c>
      <c r="C92" s="38">
        <f>IF(B92=0, 0,(_xlfn.XLOOKUP(B92,'Product list'!$D$3:$D$15,'Product list'!$E$3:$E$15)))</f>
        <v>0</v>
      </c>
      <c r="D92" s="259"/>
      <c r="E92" s="38">
        <f t="shared" si="6"/>
        <v>0</v>
      </c>
      <c r="F92" s="233" t="str">
        <f t="shared" si="7"/>
        <v/>
      </c>
      <c r="G92" s="138"/>
      <c r="H92" s="138"/>
      <c r="I92" s="138"/>
      <c r="J92" s="138"/>
      <c r="K92" s="138"/>
      <c r="L92" s="138"/>
      <c r="M92" s="138"/>
      <c r="N92" s="138"/>
      <c r="O92" s="138"/>
      <c r="P92" s="234" t="str">
        <f t="shared" si="8"/>
        <v/>
      </c>
      <c r="Q92" s="138"/>
      <c r="R92" s="138"/>
      <c r="S92" s="138"/>
      <c r="T92" s="79"/>
    </row>
    <row r="93" spans="1:20" ht="20.100000000000001" customHeight="1">
      <c r="A93" s="78"/>
      <c r="B93" s="258">
        <f>IF(A93=0, 0,(LOOKUP(A93,'Product list'!$B$2:$D$15,'Product list'!$D$2:$D$15)))</f>
        <v>0</v>
      </c>
      <c r="C93" s="38">
        <f>IF(B93=0, 0,(_xlfn.XLOOKUP(B93,'Product list'!$D$3:$D$15,'Product list'!$E$3:$E$15)))</f>
        <v>0</v>
      </c>
      <c r="D93" s="259"/>
      <c r="E93" s="38">
        <f t="shared" si="6"/>
        <v>0</v>
      </c>
      <c r="F93" s="233" t="str">
        <f t="shared" si="7"/>
        <v/>
      </c>
      <c r="G93" s="138"/>
      <c r="H93" s="138"/>
      <c r="I93" s="138"/>
      <c r="J93" s="138"/>
      <c r="K93" s="138"/>
      <c r="L93" s="138"/>
      <c r="M93" s="138"/>
      <c r="N93" s="138"/>
      <c r="O93" s="138"/>
      <c r="P93" s="234" t="str">
        <f t="shared" si="8"/>
        <v/>
      </c>
      <c r="Q93" s="138"/>
      <c r="R93" s="138"/>
      <c r="S93" s="138"/>
      <c r="T93" s="79"/>
    </row>
    <row r="94" spans="1:20" ht="20.100000000000001" customHeight="1">
      <c r="A94" s="78"/>
      <c r="B94" s="258">
        <f>IF(A94=0, 0,(LOOKUP(A94,'Product list'!$B$2:$D$15,'Product list'!$D$2:$D$15)))</f>
        <v>0</v>
      </c>
      <c r="C94" s="38">
        <f>IF(B94=0, 0,(_xlfn.XLOOKUP(B94,'Product list'!$D$3:$D$15,'Product list'!$E$3:$E$15)))</f>
        <v>0</v>
      </c>
      <c r="D94" s="259"/>
      <c r="E94" s="38">
        <f t="shared" si="6"/>
        <v>0</v>
      </c>
      <c r="F94" s="233" t="str">
        <f t="shared" si="7"/>
        <v/>
      </c>
      <c r="G94" s="138"/>
      <c r="H94" s="138"/>
      <c r="I94" s="138"/>
      <c r="J94" s="138"/>
      <c r="K94" s="138"/>
      <c r="L94" s="138"/>
      <c r="M94" s="138"/>
      <c r="N94" s="138"/>
      <c r="O94" s="138"/>
      <c r="P94" s="234" t="str">
        <f t="shared" si="8"/>
        <v/>
      </c>
      <c r="Q94" s="138"/>
      <c r="R94" s="138"/>
      <c r="S94" s="138"/>
      <c r="T94" s="79"/>
    </row>
    <row r="95" spans="1:20" ht="20.100000000000001" customHeight="1">
      <c r="A95" s="78"/>
      <c r="B95" s="258">
        <f>IF(A95=0, 0,(LOOKUP(A95,'Product list'!$B$2:$D$15,'Product list'!$D$2:$D$15)))</f>
        <v>0</v>
      </c>
      <c r="C95" s="38">
        <f>IF(B95=0, 0,(_xlfn.XLOOKUP(B95,'Product list'!$D$3:$D$15,'Product list'!$E$3:$E$15)))</f>
        <v>0</v>
      </c>
      <c r="D95" s="259"/>
      <c r="E95" s="38">
        <f t="shared" si="6"/>
        <v>0</v>
      </c>
      <c r="F95" s="233" t="str">
        <f t="shared" si="7"/>
        <v/>
      </c>
      <c r="G95" s="138"/>
      <c r="H95" s="138"/>
      <c r="I95" s="138"/>
      <c r="J95" s="138"/>
      <c r="K95" s="138"/>
      <c r="L95" s="138"/>
      <c r="M95" s="138"/>
      <c r="N95" s="138"/>
      <c r="O95" s="138"/>
      <c r="P95" s="234" t="str">
        <f t="shared" si="8"/>
        <v/>
      </c>
      <c r="Q95" s="138"/>
      <c r="R95" s="138"/>
      <c r="S95" s="138"/>
      <c r="T95" s="79"/>
    </row>
    <row r="96" spans="1:20" ht="20.100000000000001" customHeight="1">
      <c r="A96" s="78"/>
      <c r="B96" s="258">
        <f>IF(A96=0, 0,(LOOKUP(A96,'Product list'!$B$2:$D$15,'Product list'!$D$2:$D$15)))</f>
        <v>0</v>
      </c>
      <c r="C96" s="38">
        <f>IF(B96=0, 0,(_xlfn.XLOOKUP(B96,'Product list'!$D$3:$D$15,'Product list'!$E$3:$E$15)))</f>
        <v>0</v>
      </c>
      <c r="D96" s="259"/>
      <c r="E96" s="38">
        <f t="shared" si="6"/>
        <v>0</v>
      </c>
      <c r="F96" s="233" t="str">
        <f t="shared" si="7"/>
        <v/>
      </c>
      <c r="G96" s="138"/>
      <c r="H96" s="138"/>
      <c r="I96" s="138"/>
      <c r="J96" s="138"/>
      <c r="K96" s="138"/>
      <c r="L96" s="138"/>
      <c r="M96" s="138"/>
      <c r="N96" s="138"/>
      <c r="O96" s="138"/>
      <c r="P96" s="234" t="str">
        <f t="shared" si="8"/>
        <v/>
      </c>
      <c r="Q96" s="138"/>
      <c r="R96" s="138"/>
      <c r="S96" s="138"/>
      <c r="T96" s="79"/>
    </row>
    <row r="97" spans="1:20" ht="20.100000000000001" customHeight="1">
      <c r="A97" s="78"/>
      <c r="B97" s="258">
        <f>IF(A97=0, 0,(LOOKUP(A97,'Product list'!$B$2:$D$15,'Product list'!$D$2:$D$15)))</f>
        <v>0</v>
      </c>
      <c r="C97" s="38">
        <f>IF(B97=0, 0,(_xlfn.XLOOKUP(B97,'Product list'!$D$3:$D$15,'Product list'!$E$3:$E$15)))</f>
        <v>0</v>
      </c>
      <c r="D97" s="259"/>
      <c r="E97" s="38">
        <f t="shared" si="6"/>
        <v>0</v>
      </c>
      <c r="F97" s="233" t="str">
        <f t="shared" si="7"/>
        <v/>
      </c>
      <c r="G97" s="138"/>
      <c r="H97" s="138"/>
      <c r="I97" s="138"/>
      <c r="J97" s="138"/>
      <c r="K97" s="138"/>
      <c r="L97" s="138"/>
      <c r="M97" s="138"/>
      <c r="N97" s="138"/>
      <c r="O97" s="138"/>
      <c r="P97" s="234" t="str">
        <f t="shared" si="8"/>
        <v/>
      </c>
      <c r="Q97" s="138"/>
      <c r="R97" s="138"/>
      <c r="S97" s="138"/>
      <c r="T97" s="79"/>
    </row>
    <row r="98" spans="1:20" ht="20.100000000000001" customHeight="1">
      <c r="A98" s="78"/>
      <c r="B98" s="258">
        <f>IF(A98=0, 0,(LOOKUP(A98,'Product list'!$B$2:$D$15,'Product list'!$D$2:$D$15)))</f>
        <v>0</v>
      </c>
      <c r="C98" s="38">
        <f>IF(B98=0, 0,(_xlfn.XLOOKUP(B98,'Product list'!$D$3:$D$15,'Product list'!$E$3:$E$15)))</f>
        <v>0</v>
      </c>
      <c r="D98" s="259"/>
      <c r="E98" s="38">
        <f t="shared" si="6"/>
        <v>0</v>
      </c>
      <c r="F98" s="233" t="str">
        <f t="shared" si="7"/>
        <v/>
      </c>
      <c r="G98" s="138"/>
      <c r="H98" s="138"/>
      <c r="I98" s="138"/>
      <c r="J98" s="138"/>
      <c r="K98" s="138"/>
      <c r="L98" s="138"/>
      <c r="M98" s="138"/>
      <c r="N98" s="138"/>
      <c r="O98" s="138"/>
      <c r="P98" s="234" t="str">
        <f t="shared" si="8"/>
        <v/>
      </c>
      <c r="Q98" s="138"/>
      <c r="R98" s="138"/>
      <c r="S98" s="138"/>
      <c r="T98" s="79"/>
    </row>
    <row r="99" spans="1:20" ht="20.100000000000001" customHeight="1">
      <c r="A99" s="78"/>
      <c r="B99" s="258">
        <f>IF(A99=0, 0,(LOOKUP(A99,'Product list'!$B$2:$D$15,'Product list'!$D$2:$D$15)))</f>
        <v>0</v>
      </c>
      <c r="C99" s="38">
        <f>IF(B99=0, 0,(_xlfn.XLOOKUP(B99,'Product list'!$D$3:$D$15,'Product list'!$E$3:$E$15)))</f>
        <v>0</v>
      </c>
      <c r="D99" s="259"/>
      <c r="E99" s="38">
        <f t="shared" si="6"/>
        <v>0</v>
      </c>
      <c r="F99" s="233" t="str">
        <f t="shared" si="7"/>
        <v/>
      </c>
      <c r="G99" s="138"/>
      <c r="H99" s="138"/>
      <c r="I99" s="138"/>
      <c r="J99" s="138"/>
      <c r="K99" s="138"/>
      <c r="L99" s="138"/>
      <c r="M99" s="138"/>
      <c r="N99" s="138"/>
      <c r="O99" s="138"/>
      <c r="P99" s="234" t="str">
        <f t="shared" si="8"/>
        <v/>
      </c>
      <c r="Q99" s="138"/>
      <c r="R99" s="138"/>
      <c r="S99" s="138"/>
      <c r="T99" s="79"/>
    </row>
    <row r="100" spans="1:20" ht="20.100000000000001" customHeight="1">
      <c r="A100" s="78"/>
      <c r="B100" s="258">
        <f>IF(A100=0, 0,(LOOKUP(A100,'Product list'!$B$2:$D$15,'Product list'!$D$2:$D$15)))</f>
        <v>0</v>
      </c>
      <c r="C100" s="38">
        <f>IF(B100=0, 0,(_xlfn.XLOOKUP(B100,'Product list'!$D$3:$D$15,'Product list'!$E$3:$E$15)))</f>
        <v>0</v>
      </c>
      <c r="D100" s="259"/>
      <c r="E100" s="38">
        <f t="shared" si="6"/>
        <v>0</v>
      </c>
      <c r="F100" s="233" t="str">
        <f t="shared" si="7"/>
        <v/>
      </c>
      <c r="G100" s="138"/>
      <c r="H100" s="138"/>
      <c r="I100" s="138"/>
      <c r="J100" s="138"/>
      <c r="K100" s="138"/>
      <c r="L100" s="138"/>
      <c r="M100" s="138"/>
      <c r="N100" s="138"/>
      <c r="O100" s="138"/>
      <c r="P100" s="234" t="str">
        <f t="shared" si="8"/>
        <v/>
      </c>
      <c r="Q100" s="138"/>
      <c r="R100" s="138"/>
      <c r="S100" s="138"/>
      <c r="T100" s="79"/>
    </row>
    <row r="101" spans="1:20" ht="20.100000000000001" customHeight="1">
      <c r="A101" s="78"/>
      <c r="B101" s="258">
        <f>IF(A101=0, 0,(LOOKUP(A101,'Product list'!$B$2:$D$15,'Product list'!$D$2:$D$15)))</f>
        <v>0</v>
      </c>
      <c r="C101" s="38">
        <f>IF(B101=0, 0,(_xlfn.XLOOKUP(B101,'Product list'!$D$3:$D$15,'Product list'!$E$3:$E$15)))</f>
        <v>0</v>
      </c>
      <c r="D101" s="259"/>
      <c r="E101" s="38">
        <f t="shared" si="6"/>
        <v>0</v>
      </c>
      <c r="F101" s="233" t="str">
        <f t="shared" si="7"/>
        <v/>
      </c>
      <c r="G101" s="138"/>
      <c r="H101" s="138"/>
      <c r="I101" s="138"/>
      <c r="J101" s="138"/>
      <c r="K101" s="138"/>
      <c r="L101" s="138"/>
      <c r="M101" s="138"/>
      <c r="N101" s="138"/>
      <c r="O101" s="138"/>
      <c r="P101" s="234" t="str">
        <f t="shared" si="8"/>
        <v/>
      </c>
      <c r="Q101" s="138"/>
      <c r="R101" s="138"/>
      <c r="S101" s="138"/>
      <c r="T101" s="79"/>
    </row>
    <row r="102" spans="1:20" ht="20.100000000000001" customHeight="1">
      <c r="A102" s="78"/>
      <c r="B102" s="258">
        <f>IF(A102=0, 0,(LOOKUP(A102,'Product list'!$B$2:$D$15,'Product list'!$D$2:$D$15)))</f>
        <v>0</v>
      </c>
      <c r="C102" s="38">
        <f>IF(B102=0, 0,(_xlfn.XLOOKUP(B102,'Product list'!$D$3:$D$15,'Product list'!$E$3:$E$15)))</f>
        <v>0</v>
      </c>
      <c r="D102" s="259"/>
      <c r="E102" s="38">
        <f t="shared" si="6"/>
        <v>0</v>
      </c>
      <c r="F102" s="233" t="str">
        <f t="shared" si="7"/>
        <v/>
      </c>
      <c r="G102" s="138"/>
      <c r="H102" s="138"/>
      <c r="I102" s="138"/>
      <c r="J102" s="138"/>
      <c r="K102" s="138"/>
      <c r="L102" s="138"/>
      <c r="M102" s="138"/>
      <c r="N102" s="138"/>
      <c r="O102" s="138"/>
      <c r="P102" s="234" t="str">
        <f t="shared" si="8"/>
        <v/>
      </c>
      <c r="Q102" s="138"/>
      <c r="R102" s="138"/>
      <c r="S102" s="138"/>
      <c r="T102" s="79"/>
    </row>
    <row r="103" spans="1:20" ht="20.100000000000001" customHeight="1">
      <c r="A103" s="78"/>
      <c r="B103" s="258">
        <f>IF(A103=0, 0,(LOOKUP(A103,'Product list'!$B$2:$D$15,'Product list'!$D$2:$D$15)))</f>
        <v>0</v>
      </c>
      <c r="C103" s="38">
        <f>IF(B103=0, 0,(_xlfn.XLOOKUP(B103,'Product list'!$D$3:$D$15,'Product list'!$E$3:$E$15)))</f>
        <v>0</v>
      </c>
      <c r="D103" s="259"/>
      <c r="E103" s="38">
        <f t="shared" si="6"/>
        <v>0</v>
      </c>
      <c r="F103" s="233" t="str">
        <f t="shared" ref="F103:F125" si="9">_xlfn.TEXTJOIN("  ",TRUE,G103, I103,H103,J103)</f>
        <v/>
      </c>
      <c r="G103" s="138"/>
      <c r="H103" s="138"/>
      <c r="I103" s="138"/>
      <c r="J103" s="138"/>
      <c r="K103" s="138"/>
      <c r="L103" s="138"/>
      <c r="M103" s="138"/>
      <c r="N103" s="138"/>
      <c r="O103" s="138"/>
      <c r="P103" s="234" t="str">
        <f t="shared" si="8"/>
        <v/>
      </c>
      <c r="Q103" s="138"/>
      <c r="R103" s="138"/>
      <c r="S103" s="138"/>
      <c r="T103" s="79"/>
    </row>
    <row r="104" spans="1:20" ht="20.100000000000001" customHeight="1">
      <c r="A104" s="78"/>
      <c r="B104" s="258">
        <f>IF(A104=0, 0,(LOOKUP(A104,'Product list'!$B$2:$D$15,'Product list'!$D$2:$D$15)))</f>
        <v>0</v>
      </c>
      <c r="C104" s="38">
        <f>IF(B104=0, 0,(_xlfn.XLOOKUP(B104,'Product list'!$D$3:$D$15,'Product list'!$E$3:$E$15)))</f>
        <v>0</v>
      </c>
      <c r="D104" s="259"/>
      <c r="E104" s="38">
        <f t="shared" si="6"/>
        <v>0</v>
      </c>
      <c r="F104" s="233" t="str">
        <f t="shared" si="9"/>
        <v/>
      </c>
      <c r="G104" s="138"/>
      <c r="H104" s="138"/>
      <c r="I104" s="138"/>
      <c r="J104" s="138"/>
      <c r="K104" s="138"/>
      <c r="L104" s="138"/>
      <c r="M104" s="138"/>
      <c r="N104" s="138"/>
      <c r="O104" s="138"/>
      <c r="P104" s="234" t="str">
        <f t="shared" si="8"/>
        <v/>
      </c>
      <c r="Q104" s="138"/>
      <c r="R104" s="138"/>
      <c r="S104" s="138"/>
      <c r="T104" s="79"/>
    </row>
    <row r="105" spans="1:20" ht="20.100000000000001" customHeight="1">
      <c r="A105" s="78"/>
      <c r="B105" s="258">
        <f>IF(A105=0, 0,(LOOKUP(A105,'Product list'!$B$2:$D$15,'Product list'!$D$2:$D$15)))</f>
        <v>0</v>
      </c>
      <c r="C105" s="38">
        <f>IF(B105=0, 0,(_xlfn.XLOOKUP(B105,'Product list'!$D$3:$D$15,'Product list'!$E$3:$E$15)))</f>
        <v>0</v>
      </c>
      <c r="D105" s="259"/>
      <c r="E105" s="38">
        <f t="shared" si="6"/>
        <v>0</v>
      </c>
      <c r="F105" s="233" t="str">
        <f t="shared" si="9"/>
        <v/>
      </c>
      <c r="G105" s="138"/>
      <c r="H105" s="138"/>
      <c r="I105" s="138"/>
      <c r="J105" s="138"/>
      <c r="K105" s="138"/>
      <c r="L105" s="138"/>
      <c r="M105" s="138"/>
      <c r="N105" s="138"/>
      <c r="O105" s="138"/>
      <c r="P105" s="234" t="str">
        <f t="shared" si="8"/>
        <v/>
      </c>
      <c r="Q105" s="138"/>
      <c r="R105" s="138"/>
      <c r="S105" s="138"/>
      <c r="T105" s="79"/>
    </row>
    <row r="106" spans="1:20" ht="20.100000000000001" customHeight="1">
      <c r="A106" s="78"/>
      <c r="B106" s="258">
        <f>IF(A106=0, 0,(LOOKUP(A106,'Product list'!$B$2:$D$15,'Product list'!$D$2:$D$15)))</f>
        <v>0</v>
      </c>
      <c r="C106" s="38">
        <f>IF(B106=0, 0,(_xlfn.XLOOKUP(B106,'Product list'!$D$3:$D$15,'Product list'!$E$3:$E$15)))</f>
        <v>0</v>
      </c>
      <c r="D106" s="259"/>
      <c r="E106" s="38">
        <f t="shared" si="6"/>
        <v>0</v>
      </c>
      <c r="F106" s="233" t="str">
        <f t="shared" si="9"/>
        <v/>
      </c>
      <c r="G106" s="138"/>
      <c r="H106" s="138"/>
      <c r="I106" s="138"/>
      <c r="J106" s="138"/>
      <c r="K106" s="138"/>
      <c r="L106" s="138"/>
      <c r="M106" s="138"/>
      <c r="N106" s="138"/>
      <c r="O106" s="138"/>
      <c r="P106" s="234" t="str">
        <f t="shared" si="8"/>
        <v/>
      </c>
      <c r="Q106" s="138"/>
      <c r="R106" s="138"/>
      <c r="S106" s="138"/>
      <c r="T106" s="79"/>
    </row>
    <row r="107" spans="1:20" ht="20.100000000000001" customHeight="1">
      <c r="A107" s="78"/>
      <c r="B107" s="258">
        <f>IF(A107=0, 0,(LOOKUP(A107,'Product list'!$B$2:$D$15,'Product list'!$D$2:$D$15)))</f>
        <v>0</v>
      </c>
      <c r="C107" s="38">
        <f>IF(B107=0, 0,(_xlfn.XLOOKUP(B107,'Product list'!$D$3:$D$15,'Product list'!$E$3:$E$15)))</f>
        <v>0</v>
      </c>
      <c r="D107" s="259"/>
      <c r="E107" s="38">
        <f t="shared" ref="E107:E170" si="10">+C107*D107</f>
        <v>0</v>
      </c>
      <c r="F107" s="233" t="str">
        <f t="shared" si="9"/>
        <v/>
      </c>
      <c r="G107" s="138"/>
      <c r="H107" s="138"/>
      <c r="I107" s="138"/>
      <c r="J107" s="138"/>
      <c r="K107" s="138"/>
      <c r="L107" s="138"/>
      <c r="M107" s="138"/>
      <c r="N107" s="138"/>
      <c r="O107" s="138"/>
      <c r="P107" s="234" t="str">
        <f t="shared" si="8"/>
        <v/>
      </c>
      <c r="Q107" s="138"/>
      <c r="R107" s="138"/>
      <c r="S107" s="138"/>
      <c r="T107" s="79"/>
    </row>
    <row r="108" spans="1:20" ht="20.100000000000001" customHeight="1">
      <c r="A108" s="78"/>
      <c r="B108" s="258">
        <f>IF(A108=0, 0,(LOOKUP(A108,'Product list'!$B$2:$D$15,'Product list'!$D$2:$D$15)))</f>
        <v>0</v>
      </c>
      <c r="C108" s="38">
        <f>IF(B108=0, 0,(_xlfn.XLOOKUP(B108,'Product list'!$D$3:$D$15,'Product list'!$E$3:$E$15)))</f>
        <v>0</v>
      </c>
      <c r="D108" s="259"/>
      <c r="E108" s="38">
        <f t="shared" si="10"/>
        <v>0</v>
      </c>
      <c r="F108" s="233" t="str">
        <f t="shared" si="9"/>
        <v/>
      </c>
      <c r="G108" s="138"/>
      <c r="H108" s="138"/>
      <c r="I108" s="138"/>
      <c r="J108" s="138"/>
      <c r="K108" s="138"/>
      <c r="L108" s="138"/>
      <c r="M108" s="138"/>
      <c r="N108" s="138"/>
      <c r="O108" s="138"/>
      <c r="P108" s="234" t="str">
        <f t="shared" si="8"/>
        <v/>
      </c>
      <c r="Q108" s="138"/>
      <c r="R108" s="138"/>
      <c r="S108" s="138"/>
      <c r="T108" s="79"/>
    </row>
    <row r="109" spans="1:20" ht="20.100000000000001" customHeight="1">
      <c r="A109" s="78"/>
      <c r="B109" s="258">
        <f>IF(A109=0, 0,(LOOKUP(A109,'Product list'!$B$2:$D$15,'Product list'!$D$2:$D$15)))</f>
        <v>0</v>
      </c>
      <c r="C109" s="38">
        <f>IF(B109=0, 0,(_xlfn.XLOOKUP(B109,'Product list'!$D$3:$D$15,'Product list'!$E$3:$E$15)))</f>
        <v>0</v>
      </c>
      <c r="D109" s="259"/>
      <c r="E109" s="38">
        <f t="shared" si="10"/>
        <v>0</v>
      </c>
      <c r="F109" s="233" t="str">
        <f t="shared" si="9"/>
        <v/>
      </c>
      <c r="G109" s="138"/>
      <c r="H109" s="138"/>
      <c r="I109" s="138"/>
      <c r="J109" s="138"/>
      <c r="K109" s="138"/>
      <c r="L109" s="138"/>
      <c r="M109" s="138"/>
      <c r="N109" s="138"/>
      <c r="O109" s="138"/>
      <c r="P109" s="234" t="str">
        <f t="shared" si="8"/>
        <v/>
      </c>
      <c r="Q109" s="138"/>
      <c r="R109" s="138"/>
      <c r="S109" s="138"/>
      <c r="T109" s="79"/>
    </row>
    <row r="110" spans="1:20" ht="20.100000000000001" customHeight="1">
      <c r="A110" s="78"/>
      <c r="B110" s="258">
        <f>IF(A110=0, 0,(LOOKUP(A110,'Product list'!$B$2:$D$15,'Product list'!$D$2:$D$15)))</f>
        <v>0</v>
      </c>
      <c r="C110" s="38">
        <f>IF(B110=0, 0,(_xlfn.XLOOKUP(B110,'Product list'!$D$3:$D$15,'Product list'!$E$3:$E$15)))</f>
        <v>0</v>
      </c>
      <c r="D110" s="259"/>
      <c r="E110" s="38">
        <f t="shared" si="10"/>
        <v>0</v>
      </c>
      <c r="F110" s="233" t="str">
        <f t="shared" si="9"/>
        <v/>
      </c>
      <c r="G110" s="138"/>
      <c r="H110" s="138"/>
      <c r="I110" s="138"/>
      <c r="J110" s="138"/>
      <c r="K110" s="138"/>
      <c r="L110" s="138"/>
      <c r="M110" s="138"/>
      <c r="N110" s="138"/>
      <c r="O110" s="138"/>
      <c r="P110" s="234" t="str">
        <f t="shared" si="8"/>
        <v/>
      </c>
      <c r="Q110" s="138"/>
      <c r="R110" s="138"/>
      <c r="S110" s="138"/>
      <c r="T110" s="79"/>
    </row>
    <row r="111" spans="1:20" ht="20.100000000000001" customHeight="1">
      <c r="A111" s="78"/>
      <c r="B111" s="258">
        <f>IF(A111=0, 0,(LOOKUP(A111,'Product list'!$B$2:$D$15,'Product list'!$D$2:$D$15)))</f>
        <v>0</v>
      </c>
      <c r="C111" s="38">
        <f>IF(B111=0, 0,(_xlfn.XLOOKUP(B111,'Product list'!$D$3:$D$15,'Product list'!$E$3:$E$15)))</f>
        <v>0</v>
      </c>
      <c r="D111" s="259"/>
      <c r="E111" s="38">
        <f t="shared" si="10"/>
        <v>0</v>
      </c>
      <c r="F111" s="233" t="str">
        <f t="shared" si="9"/>
        <v/>
      </c>
      <c r="G111" s="138"/>
      <c r="H111" s="138"/>
      <c r="I111" s="138"/>
      <c r="J111" s="138"/>
      <c r="K111" s="138"/>
      <c r="L111" s="138"/>
      <c r="M111" s="138"/>
      <c r="N111" s="138"/>
      <c r="O111" s="138"/>
      <c r="P111" s="234" t="str">
        <f t="shared" si="8"/>
        <v/>
      </c>
      <c r="Q111" s="138"/>
      <c r="R111" s="138"/>
      <c r="S111" s="138"/>
      <c r="T111" s="79"/>
    </row>
    <row r="112" spans="1:20" ht="20.100000000000001" customHeight="1">
      <c r="A112" s="78"/>
      <c r="B112" s="258">
        <f>IF(A112=0, 0,(LOOKUP(A112,'Product list'!$B$2:$D$15,'Product list'!$D$2:$D$15)))</f>
        <v>0</v>
      </c>
      <c r="C112" s="38">
        <f>IF(B112=0, 0,(_xlfn.XLOOKUP(B112,'Product list'!$D$3:$D$15,'Product list'!$E$3:$E$15)))</f>
        <v>0</v>
      </c>
      <c r="D112" s="259"/>
      <c r="E112" s="38">
        <f t="shared" si="10"/>
        <v>0</v>
      </c>
      <c r="F112" s="233" t="str">
        <f t="shared" si="9"/>
        <v/>
      </c>
      <c r="G112" s="138"/>
      <c r="H112" s="138"/>
      <c r="I112" s="138"/>
      <c r="J112" s="138"/>
      <c r="K112" s="138"/>
      <c r="L112" s="138"/>
      <c r="M112" s="138"/>
      <c r="N112" s="138"/>
      <c r="O112" s="138"/>
      <c r="P112" s="234" t="str">
        <f t="shared" si="8"/>
        <v/>
      </c>
      <c r="Q112" s="138"/>
      <c r="R112" s="138"/>
      <c r="S112" s="138"/>
      <c r="T112" s="79"/>
    </row>
    <row r="113" spans="1:20" ht="20.100000000000001" customHeight="1">
      <c r="A113" s="78"/>
      <c r="B113" s="258">
        <f>IF(A113=0, 0,(LOOKUP(A113,'Product list'!$B$2:$D$15,'Product list'!$D$2:$D$15)))</f>
        <v>0</v>
      </c>
      <c r="C113" s="38">
        <f>IF(B113=0, 0,(_xlfn.XLOOKUP(B113,'Product list'!$D$3:$D$15,'Product list'!$E$3:$E$15)))</f>
        <v>0</v>
      </c>
      <c r="D113" s="259"/>
      <c r="E113" s="38">
        <f t="shared" si="10"/>
        <v>0</v>
      </c>
      <c r="F113" s="233" t="str">
        <f t="shared" si="9"/>
        <v/>
      </c>
      <c r="G113" s="138"/>
      <c r="H113" s="138"/>
      <c r="I113" s="138"/>
      <c r="J113" s="138"/>
      <c r="K113" s="138"/>
      <c r="L113" s="138"/>
      <c r="M113" s="138"/>
      <c r="N113" s="138"/>
      <c r="O113" s="138"/>
      <c r="P113" s="234" t="str">
        <f t="shared" si="8"/>
        <v/>
      </c>
      <c r="Q113" s="138"/>
      <c r="R113" s="138"/>
      <c r="S113" s="138"/>
      <c r="T113" s="79"/>
    </row>
    <row r="114" spans="1:20" ht="20.100000000000001" customHeight="1">
      <c r="A114" s="78"/>
      <c r="B114" s="258">
        <f>IF(A114=0, 0,(LOOKUP(A114,'Product list'!$B$2:$D$15,'Product list'!$D$2:$D$15)))</f>
        <v>0</v>
      </c>
      <c r="C114" s="38">
        <f>IF(B114=0, 0,(_xlfn.XLOOKUP(B114,'Product list'!$D$3:$D$15,'Product list'!$E$3:$E$15)))</f>
        <v>0</v>
      </c>
      <c r="D114" s="259"/>
      <c r="E114" s="38">
        <f t="shared" si="10"/>
        <v>0</v>
      </c>
      <c r="F114" s="233" t="str">
        <f t="shared" si="9"/>
        <v/>
      </c>
      <c r="G114" s="138"/>
      <c r="H114" s="138"/>
      <c r="I114" s="138"/>
      <c r="J114" s="138"/>
      <c r="K114" s="138"/>
      <c r="L114" s="138"/>
      <c r="M114" s="138"/>
      <c r="N114" s="138"/>
      <c r="O114" s="138"/>
      <c r="P114" s="234" t="str">
        <f t="shared" si="8"/>
        <v/>
      </c>
      <c r="Q114" s="138"/>
      <c r="R114" s="138"/>
      <c r="S114" s="138"/>
      <c r="T114" s="79"/>
    </row>
    <row r="115" spans="1:20" ht="20.100000000000001" customHeight="1">
      <c r="A115" s="78"/>
      <c r="B115" s="258">
        <f>IF(A115=0, 0,(LOOKUP(A115,'Product list'!$B$2:$D$15,'Product list'!$D$2:$D$15)))</f>
        <v>0</v>
      </c>
      <c r="C115" s="38">
        <f>IF(B115=0, 0,(_xlfn.XLOOKUP(B115,'Product list'!$D$3:$D$15,'Product list'!$E$3:$E$15)))</f>
        <v>0</v>
      </c>
      <c r="D115" s="259"/>
      <c r="E115" s="38">
        <f t="shared" si="10"/>
        <v>0</v>
      </c>
      <c r="F115" s="233" t="str">
        <f t="shared" si="9"/>
        <v/>
      </c>
      <c r="G115" s="138"/>
      <c r="H115" s="138"/>
      <c r="I115" s="138"/>
      <c r="J115" s="138"/>
      <c r="K115" s="138"/>
      <c r="L115" s="138"/>
      <c r="M115" s="138"/>
      <c r="N115" s="138"/>
      <c r="O115" s="138"/>
      <c r="P115" s="234" t="str">
        <f t="shared" si="8"/>
        <v/>
      </c>
      <c r="Q115" s="138"/>
      <c r="R115" s="138"/>
      <c r="S115" s="138"/>
      <c r="T115" s="79"/>
    </row>
    <row r="116" spans="1:20" ht="20.100000000000001" customHeight="1">
      <c r="A116" s="78"/>
      <c r="B116" s="258">
        <f>IF(A116=0, 0,(LOOKUP(A116,'Product list'!$B$2:$D$15,'Product list'!$D$2:$D$15)))</f>
        <v>0</v>
      </c>
      <c r="C116" s="38">
        <f>IF(B116=0, 0,(_xlfn.XLOOKUP(B116,'Product list'!$D$3:$D$15,'Product list'!$E$3:$E$15)))</f>
        <v>0</v>
      </c>
      <c r="D116" s="259"/>
      <c r="E116" s="38">
        <f t="shared" si="10"/>
        <v>0</v>
      </c>
      <c r="F116" s="233" t="str">
        <f t="shared" si="9"/>
        <v/>
      </c>
      <c r="G116" s="138"/>
      <c r="H116" s="138"/>
      <c r="I116" s="138"/>
      <c r="J116" s="138"/>
      <c r="K116" s="138"/>
      <c r="L116" s="138"/>
      <c r="M116" s="138"/>
      <c r="N116" s="138"/>
      <c r="O116" s="138"/>
      <c r="P116" s="234" t="str">
        <f t="shared" si="8"/>
        <v/>
      </c>
      <c r="Q116" s="138"/>
      <c r="R116" s="138"/>
      <c r="S116" s="138"/>
      <c r="T116" s="79"/>
    </row>
    <row r="117" spans="1:20" ht="20.100000000000001" customHeight="1">
      <c r="A117" s="78"/>
      <c r="B117" s="258">
        <f>IF(A117=0, 0,(LOOKUP(A117,'Product list'!$B$2:$D$15,'Product list'!$D$2:$D$15)))</f>
        <v>0</v>
      </c>
      <c r="C117" s="38">
        <f>IF(B117=0, 0,(_xlfn.XLOOKUP(B117,'Product list'!$D$3:$D$15,'Product list'!$E$3:$E$15)))</f>
        <v>0</v>
      </c>
      <c r="D117" s="259"/>
      <c r="E117" s="38">
        <f t="shared" si="10"/>
        <v>0</v>
      </c>
      <c r="F117" s="233" t="str">
        <f t="shared" si="9"/>
        <v/>
      </c>
      <c r="G117" s="138"/>
      <c r="H117" s="138"/>
      <c r="I117" s="138"/>
      <c r="J117" s="138"/>
      <c r="K117" s="138"/>
      <c r="L117" s="138"/>
      <c r="M117" s="138"/>
      <c r="N117" s="138"/>
      <c r="O117" s="138"/>
      <c r="P117" s="234" t="str">
        <f t="shared" si="8"/>
        <v/>
      </c>
      <c r="Q117" s="138"/>
      <c r="R117" s="138"/>
      <c r="S117" s="138"/>
      <c r="T117" s="79"/>
    </row>
    <row r="118" spans="1:20" ht="20.100000000000001" customHeight="1">
      <c r="A118" s="78"/>
      <c r="B118" s="258">
        <f>IF(A118=0, 0,(LOOKUP(A118,'Product list'!$B$2:$D$15,'Product list'!$D$2:$D$15)))</f>
        <v>0</v>
      </c>
      <c r="C118" s="38">
        <f>IF(B118=0, 0,(_xlfn.XLOOKUP(B118,'Product list'!$D$3:$D$15,'Product list'!$E$3:$E$15)))</f>
        <v>0</v>
      </c>
      <c r="D118" s="259"/>
      <c r="E118" s="38">
        <f t="shared" si="10"/>
        <v>0</v>
      </c>
      <c r="F118" s="233" t="str">
        <f t="shared" si="9"/>
        <v/>
      </c>
      <c r="G118" s="138"/>
      <c r="H118" s="138"/>
      <c r="I118" s="138"/>
      <c r="J118" s="138"/>
      <c r="K118" s="138"/>
      <c r="L118" s="138"/>
      <c r="M118" s="138"/>
      <c r="N118" s="138"/>
      <c r="O118" s="138"/>
      <c r="P118" s="234" t="str">
        <f t="shared" si="8"/>
        <v/>
      </c>
      <c r="Q118" s="138"/>
      <c r="R118" s="138"/>
      <c r="S118" s="138"/>
      <c r="T118" s="79"/>
    </row>
    <row r="119" spans="1:20" ht="20.100000000000001" customHeight="1">
      <c r="A119" s="78"/>
      <c r="B119" s="258">
        <f>IF(A119=0, 0,(LOOKUP(A119,'Product list'!$B$2:$D$15,'Product list'!$D$2:$D$15)))</f>
        <v>0</v>
      </c>
      <c r="C119" s="38">
        <f>IF(B119=0, 0,(_xlfn.XLOOKUP(B119,'Product list'!$D$3:$D$15,'Product list'!$E$3:$E$15)))</f>
        <v>0</v>
      </c>
      <c r="D119" s="259"/>
      <c r="E119" s="38">
        <f t="shared" si="10"/>
        <v>0</v>
      </c>
      <c r="F119" s="233" t="str">
        <f t="shared" si="9"/>
        <v/>
      </c>
      <c r="G119" s="138"/>
      <c r="H119" s="138"/>
      <c r="I119" s="138"/>
      <c r="J119" s="138"/>
      <c r="K119" s="138"/>
      <c r="L119" s="138"/>
      <c r="M119" s="138"/>
      <c r="N119" s="138"/>
      <c r="O119" s="138"/>
      <c r="P119" s="234" t="str">
        <f t="shared" si="8"/>
        <v/>
      </c>
      <c r="Q119" s="138"/>
      <c r="R119" s="138"/>
      <c r="S119" s="138"/>
      <c r="T119" s="79"/>
    </row>
    <row r="120" spans="1:20" ht="20.100000000000001" customHeight="1">
      <c r="A120" s="78"/>
      <c r="B120" s="258">
        <f>IF(A120=0, 0,(LOOKUP(A120,'Product list'!$B$2:$D$15,'Product list'!$D$2:$D$15)))</f>
        <v>0</v>
      </c>
      <c r="C120" s="38">
        <f>IF(B120=0, 0,(_xlfn.XLOOKUP(B120,'Product list'!$D$3:$D$15,'Product list'!$E$3:$E$15)))</f>
        <v>0</v>
      </c>
      <c r="D120" s="259"/>
      <c r="E120" s="38">
        <f t="shared" si="10"/>
        <v>0</v>
      </c>
      <c r="F120" s="233" t="str">
        <f t="shared" si="9"/>
        <v/>
      </c>
      <c r="G120" s="138"/>
      <c r="H120" s="138"/>
      <c r="I120" s="138"/>
      <c r="J120" s="138"/>
      <c r="K120" s="138"/>
      <c r="L120" s="138"/>
      <c r="M120" s="138"/>
      <c r="N120" s="138"/>
      <c r="O120" s="138"/>
      <c r="P120" s="234" t="str">
        <f t="shared" si="8"/>
        <v/>
      </c>
      <c r="Q120" s="138"/>
      <c r="R120" s="138"/>
      <c r="S120" s="138"/>
      <c r="T120" s="79"/>
    </row>
    <row r="121" spans="1:20" ht="20.100000000000001" customHeight="1">
      <c r="A121" s="78"/>
      <c r="B121" s="258">
        <f>IF(A121=0, 0,(LOOKUP(A121,'Product list'!$B$2:$D$15,'Product list'!$D$2:$D$15)))</f>
        <v>0</v>
      </c>
      <c r="C121" s="38">
        <f>IF(B121=0, 0,(_xlfn.XLOOKUP(B121,'Product list'!$D$3:$D$15,'Product list'!$E$3:$E$15)))</f>
        <v>0</v>
      </c>
      <c r="D121" s="259"/>
      <c r="E121" s="38">
        <f t="shared" si="10"/>
        <v>0</v>
      </c>
      <c r="F121" s="233" t="str">
        <f t="shared" si="9"/>
        <v/>
      </c>
      <c r="G121" s="138"/>
      <c r="H121" s="138"/>
      <c r="I121" s="138"/>
      <c r="J121" s="138"/>
      <c r="K121" s="138"/>
      <c r="L121" s="138"/>
      <c r="M121" s="138"/>
      <c r="N121" s="138"/>
      <c r="O121" s="138"/>
      <c r="P121" s="234" t="str">
        <f t="shared" si="8"/>
        <v/>
      </c>
      <c r="Q121" s="138"/>
      <c r="R121" s="138"/>
      <c r="S121" s="138"/>
      <c r="T121" s="79"/>
    </row>
    <row r="122" spans="1:20" ht="20.100000000000001" customHeight="1">
      <c r="A122" s="78"/>
      <c r="B122" s="258">
        <f>IF(A122=0, 0,(LOOKUP(A122,'Product list'!$B$2:$D$15,'Product list'!$D$2:$D$15)))</f>
        <v>0</v>
      </c>
      <c r="C122" s="38">
        <f>IF(B122=0, 0,(_xlfn.XLOOKUP(B122,'Product list'!$D$3:$D$15,'Product list'!$E$3:$E$15)))</f>
        <v>0</v>
      </c>
      <c r="D122" s="259"/>
      <c r="E122" s="38">
        <f t="shared" si="10"/>
        <v>0</v>
      </c>
      <c r="F122" s="233" t="str">
        <f t="shared" si="9"/>
        <v/>
      </c>
      <c r="G122" s="138"/>
      <c r="H122" s="138"/>
      <c r="I122" s="138"/>
      <c r="J122" s="138"/>
      <c r="K122" s="138"/>
      <c r="L122" s="138"/>
      <c r="M122" s="138"/>
      <c r="N122" s="138"/>
      <c r="O122" s="138"/>
      <c r="P122" s="234" t="str">
        <f t="shared" si="8"/>
        <v/>
      </c>
      <c r="Q122" s="138"/>
      <c r="R122" s="138"/>
      <c r="S122" s="138"/>
      <c r="T122" s="79"/>
    </row>
    <row r="123" spans="1:20" ht="20.100000000000001" customHeight="1">
      <c r="A123" s="78"/>
      <c r="B123" s="258">
        <f>IF(A123=0, 0,(LOOKUP(A123,'Product list'!$B$2:$D$15,'Product list'!$D$2:$D$15)))</f>
        <v>0</v>
      </c>
      <c r="C123" s="38">
        <f>IF(B123=0, 0,(_xlfn.XLOOKUP(B123,'Product list'!$D$3:$D$15,'Product list'!$E$3:$E$15)))</f>
        <v>0</v>
      </c>
      <c r="D123" s="259"/>
      <c r="E123" s="38">
        <f t="shared" si="10"/>
        <v>0</v>
      </c>
      <c r="F123" s="233" t="str">
        <f t="shared" si="9"/>
        <v/>
      </c>
      <c r="G123" s="138"/>
      <c r="H123" s="138"/>
      <c r="I123" s="138"/>
      <c r="J123" s="138"/>
      <c r="K123" s="138"/>
      <c r="L123" s="138"/>
      <c r="M123" s="138"/>
      <c r="N123" s="138"/>
      <c r="O123" s="138"/>
      <c r="P123" s="234" t="str">
        <f t="shared" si="8"/>
        <v/>
      </c>
      <c r="Q123" s="138"/>
      <c r="R123" s="138"/>
      <c r="S123" s="138"/>
      <c r="T123" s="79"/>
    </row>
    <row r="124" spans="1:20" ht="20.100000000000001" customHeight="1">
      <c r="A124" s="78"/>
      <c r="B124" s="258">
        <f>IF(A124=0, 0,(LOOKUP(A124,'Product list'!$B$2:$D$15,'Product list'!$D$2:$D$15)))</f>
        <v>0</v>
      </c>
      <c r="C124" s="38">
        <f>IF(B124=0, 0,(_xlfn.XLOOKUP(B124,'Product list'!$D$3:$D$15,'Product list'!$E$3:$E$15)))</f>
        <v>0</v>
      </c>
      <c r="D124" s="259"/>
      <c r="E124" s="38">
        <f t="shared" si="10"/>
        <v>0</v>
      </c>
      <c r="F124" s="233" t="str">
        <f t="shared" si="9"/>
        <v/>
      </c>
      <c r="G124" s="138"/>
      <c r="H124" s="138"/>
      <c r="I124" s="138"/>
      <c r="J124" s="138"/>
      <c r="K124" s="138"/>
      <c r="L124" s="138"/>
      <c r="M124" s="138"/>
      <c r="N124" s="138"/>
      <c r="O124" s="138"/>
      <c r="P124" s="234" t="str">
        <f t="shared" si="8"/>
        <v/>
      </c>
      <c r="Q124" s="138"/>
      <c r="R124" s="138"/>
      <c r="S124" s="138"/>
      <c r="T124" s="79"/>
    </row>
    <row r="125" spans="1:20" ht="20.100000000000001" customHeight="1">
      <c r="A125" s="78"/>
      <c r="B125" s="258">
        <f>IF(A125=0, 0,(LOOKUP(A125,'Product list'!$B$2:$D$15,'Product list'!$D$2:$D$15)))</f>
        <v>0</v>
      </c>
      <c r="C125" s="38">
        <f>IF(B125=0, 0,(_xlfn.XLOOKUP(B125,'Product list'!$D$3:$D$15,'Product list'!$E$3:$E$15)))</f>
        <v>0</v>
      </c>
      <c r="D125" s="259"/>
      <c r="E125" s="38">
        <f t="shared" si="10"/>
        <v>0</v>
      </c>
      <c r="F125" s="233" t="str">
        <f t="shared" si="9"/>
        <v/>
      </c>
      <c r="G125" s="138"/>
      <c r="H125" s="138"/>
      <c r="I125" s="138"/>
      <c r="J125" s="138"/>
      <c r="K125" s="138"/>
      <c r="L125" s="138"/>
      <c r="M125" s="138"/>
      <c r="N125" s="138"/>
      <c r="O125" s="138"/>
      <c r="P125" s="234" t="str">
        <f t="shared" si="8"/>
        <v/>
      </c>
      <c r="Q125" s="138"/>
      <c r="R125" s="138"/>
      <c r="S125" s="138"/>
      <c r="T125" s="79"/>
    </row>
    <row r="126" spans="1:20" ht="20.100000000000001" customHeight="1">
      <c r="A126" s="78"/>
      <c r="B126" s="258">
        <f>IF(A126=0, 0,(LOOKUP(A126,'Product list'!$B$2:$D$15,'Product list'!$D$2:$D$15)))</f>
        <v>0</v>
      </c>
      <c r="C126" s="38">
        <f>IF(B126=0, 0,(_xlfn.XLOOKUP(B126,'Product list'!$D$3:$D$15,'Product list'!$E$3:$E$15)))</f>
        <v>0</v>
      </c>
      <c r="D126" s="259"/>
      <c r="E126" s="38">
        <f t="shared" si="10"/>
        <v>0</v>
      </c>
      <c r="F126" s="38"/>
      <c r="G126" s="138"/>
      <c r="H126" s="138"/>
      <c r="I126" s="138"/>
      <c r="J126" s="138"/>
      <c r="K126" s="138"/>
      <c r="L126" s="138"/>
      <c r="M126" s="138"/>
      <c r="N126" s="138"/>
      <c r="O126" s="138"/>
      <c r="P126" s="234" t="str">
        <f t="shared" si="8"/>
        <v/>
      </c>
      <c r="Q126" s="138"/>
      <c r="R126" s="138"/>
      <c r="S126" s="138"/>
      <c r="T126" s="79"/>
    </row>
    <row r="127" spans="1:20" ht="20.100000000000001" customHeight="1">
      <c r="A127" s="78"/>
      <c r="B127" s="258">
        <f>IF(A127=0, 0,(LOOKUP(A127,'Product list'!$B$2:$D$15,'Product list'!$D$2:$D$15)))</f>
        <v>0</v>
      </c>
      <c r="C127" s="38">
        <f>IF(B127=0, 0,(_xlfn.XLOOKUP(B127,'Product list'!$D$3:$D$15,'Product list'!$E$3:$E$15)))</f>
        <v>0</v>
      </c>
      <c r="D127" s="259"/>
      <c r="E127" s="38">
        <f t="shared" si="10"/>
        <v>0</v>
      </c>
      <c r="F127" s="38"/>
      <c r="G127" s="138"/>
      <c r="H127" s="138"/>
      <c r="I127" s="138"/>
      <c r="J127" s="138"/>
      <c r="K127" s="138"/>
      <c r="L127" s="138"/>
      <c r="M127" s="138"/>
      <c r="N127" s="138"/>
      <c r="O127" s="138"/>
      <c r="P127" s="234" t="str">
        <f t="shared" si="8"/>
        <v/>
      </c>
      <c r="Q127" s="138"/>
      <c r="R127" s="138"/>
      <c r="S127" s="138"/>
      <c r="T127" s="79"/>
    </row>
    <row r="128" spans="1:20" ht="20.100000000000001" customHeight="1">
      <c r="A128" s="78"/>
      <c r="B128" s="258">
        <f>IF(A128=0, 0,(LOOKUP(A128,'Product list'!$B$2:$D$15,'Product list'!$D$2:$D$15)))</f>
        <v>0</v>
      </c>
      <c r="C128" s="38">
        <f>IF(B128=0, 0,(_xlfn.XLOOKUP(B128,'Product list'!$D$3:$D$15,'Product list'!$E$3:$E$15)))</f>
        <v>0</v>
      </c>
      <c r="D128" s="259"/>
      <c r="E128" s="38">
        <f t="shared" si="10"/>
        <v>0</v>
      </c>
      <c r="F128" s="38"/>
      <c r="G128" s="138"/>
      <c r="H128" s="138"/>
      <c r="I128" s="138"/>
      <c r="J128" s="138"/>
      <c r="K128" s="138"/>
      <c r="L128" s="138"/>
      <c r="M128" s="138"/>
      <c r="N128" s="138"/>
      <c r="O128" s="138"/>
      <c r="P128" s="234" t="str">
        <f t="shared" si="8"/>
        <v/>
      </c>
      <c r="Q128" s="138"/>
      <c r="R128" s="138"/>
      <c r="S128" s="138"/>
      <c r="T128" s="79"/>
    </row>
    <row r="129" spans="1:20" ht="20.100000000000001" customHeight="1">
      <c r="A129" s="78"/>
      <c r="B129" s="258">
        <f>IF(A129=0, 0,(LOOKUP(A129,'Product list'!$B$2:$D$15,'Product list'!$D$2:$D$15)))</f>
        <v>0</v>
      </c>
      <c r="C129" s="38">
        <f>IF(B129=0, 0,(_xlfn.XLOOKUP(B129,'Product list'!$D$3:$D$15,'Product list'!$E$3:$E$15)))</f>
        <v>0</v>
      </c>
      <c r="D129" s="259"/>
      <c r="E129" s="38">
        <f t="shared" si="10"/>
        <v>0</v>
      </c>
      <c r="F129" s="38"/>
      <c r="G129" s="138"/>
      <c r="H129" s="138"/>
      <c r="I129" s="138"/>
      <c r="J129" s="138"/>
      <c r="K129" s="138"/>
      <c r="L129" s="138"/>
      <c r="M129" s="138"/>
      <c r="N129" s="138"/>
      <c r="O129" s="138"/>
      <c r="P129" s="234" t="str">
        <f t="shared" si="8"/>
        <v/>
      </c>
      <c r="Q129" s="138"/>
      <c r="R129" s="138"/>
      <c r="S129" s="138"/>
      <c r="T129" s="79"/>
    </row>
    <row r="130" spans="1:20" ht="20.100000000000001" customHeight="1">
      <c r="A130" s="78"/>
      <c r="B130" s="258">
        <f>IF(A130=0, 0,(LOOKUP(A130,'Product list'!$B$2:$D$15,'Product list'!$D$2:$D$15)))</f>
        <v>0</v>
      </c>
      <c r="C130" s="38">
        <f>IF(B130=0, 0,(_xlfn.XLOOKUP(B130,'Product list'!$D$3:$D$15,'Product list'!$E$3:$E$15)))</f>
        <v>0</v>
      </c>
      <c r="D130" s="259"/>
      <c r="E130" s="38">
        <f t="shared" si="10"/>
        <v>0</v>
      </c>
      <c r="F130" s="38"/>
      <c r="G130" s="138"/>
      <c r="H130" s="138"/>
      <c r="I130" s="138"/>
      <c r="J130" s="138"/>
      <c r="K130" s="138"/>
      <c r="L130" s="138"/>
      <c r="M130" s="138"/>
      <c r="N130" s="138"/>
      <c r="O130" s="138"/>
      <c r="P130" s="234" t="str">
        <f t="shared" si="8"/>
        <v/>
      </c>
      <c r="Q130" s="138"/>
      <c r="R130" s="138"/>
      <c r="S130" s="138"/>
      <c r="T130" s="79"/>
    </row>
    <row r="131" spans="1:20" ht="20.100000000000001" customHeight="1">
      <c r="A131" s="78"/>
      <c r="B131" s="258">
        <f>IF(A131=0, 0,(LOOKUP(A131,'Product list'!$B$2:$D$15,'Product list'!$D$2:$D$15)))</f>
        <v>0</v>
      </c>
      <c r="C131" s="38">
        <f>IF(B131=0, 0,(_xlfn.XLOOKUP(B131,'Product list'!$D$3:$D$15,'Product list'!$E$3:$E$15)))</f>
        <v>0</v>
      </c>
      <c r="D131" s="259"/>
      <c r="E131" s="38">
        <f t="shared" si="10"/>
        <v>0</v>
      </c>
      <c r="F131" s="38"/>
      <c r="G131" s="138"/>
      <c r="H131" s="138"/>
      <c r="I131" s="138"/>
      <c r="J131" s="138"/>
      <c r="K131" s="138"/>
      <c r="L131" s="138"/>
      <c r="M131" s="138"/>
      <c r="N131" s="138"/>
      <c r="O131" s="138"/>
      <c r="P131" s="234" t="str">
        <f t="shared" si="8"/>
        <v/>
      </c>
      <c r="Q131" s="138"/>
      <c r="R131" s="138"/>
      <c r="S131" s="138"/>
      <c r="T131" s="79"/>
    </row>
    <row r="132" spans="1:20" ht="20.100000000000001" customHeight="1">
      <c r="A132" s="78"/>
      <c r="B132" s="258">
        <f>IF(A132=0, 0,(LOOKUP(A132,'Product list'!$B$2:$D$15,'Product list'!$D$2:$D$15)))</f>
        <v>0</v>
      </c>
      <c r="C132" s="38">
        <f>IF(B132=0, 0,(_xlfn.XLOOKUP(B132,'Product list'!$D$3:$D$15,'Product list'!$E$3:$E$15)))</f>
        <v>0</v>
      </c>
      <c r="D132" s="259"/>
      <c r="E132" s="38">
        <f t="shared" si="10"/>
        <v>0</v>
      </c>
      <c r="F132" s="38"/>
      <c r="G132" s="138"/>
      <c r="H132" s="138"/>
      <c r="I132" s="138"/>
      <c r="J132" s="138"/>
      <c r="K132" s="138"/>
      <c r="L132" s="138"/>
      <c r="M132" s="138"/>
      <c r="N132" s="138"/>
      <c r="O132" s="138"/>
      <c r="P132" s="234" t="str">
        <f t="shared" si="8"/>
        <v/>
      </c>
      <c r="Q132" s="138"/>
      <c r="R132" s="138"/>
      <c r="S132" s="138"/>
      <c r="T132" s="79"/>
    </row>
    <row r="133" spans="1:20" ht="20.100000000000001" customHeight="1">
      <c r="A133" s="78"/>
      <c r="B133" s="258">
        <f>IF(A133=0, 0,(LOOKUP(A133,'Product list'!$B$2:$D$15,'Product list'!$D$2:$D$15)))</f>
        <v>0</v>
      </c>
      <c r="C133" s="38">
        <f>IF(B133=0, 0,(_xlfn.XLOOKUP(B133,'Product list'!$D$3:$D$15,'Product list'!$E$3:$E$15)))</f>
        <v>0</v>
      </c>
      <c r="D133" s="259"/>
      <c r="E133" s="38">
        <f t="shared" si="10"/>
        <v>0</v>
      </c>
      <c r="F133" s="38"/>
      <c r="G133" s="138"/>
      <c r="H133" s="138"/>
      <c r="I133" s="138"/>
      <c r="J133" s="138"/>
      <c r="K133" s="138"/>
      <c r="L133" s="138"/>
      <c r="M133" s="138"/>
      <c r="N133" s="138"/>
      <c r="O133" s="138"/>
      <c r="P133" s="234" t="str">
        <f t="shared" si="8"/>
        <v/>
      </c>
      <c r="Q133" s="138"/>
      <c r="R133" s="138"/>
      <c r="S133" s="138"/>
      <c r="T133" s="79"/>
    </row>
    <row r="134" spans="1:20" ht="20.100000000000001" customHeight="1">
      <c r="A134" s="78"/>
      <c r="B134" s="258">
        <f>IF(A134=0, 0,(LOOKUP(A134,'Product list'!$B$2:$D$15,'Product list'!$D$2:$D$15)))</f>
        <v>0</v>
      </c>
      <c r="C134" s="38">
        <f>IF(B134=0, 0,(_xlfn.XLOOKUP(B134,'Product list'!$D$3:$D$15,'Product list'!$E$3:$E$15)))</f>
        <v>0</v>
      </c>
      <c r="D134" s="259"/>
      <c r="E134" s="38">
        <f t="shared" si="10"/>
        <v>0</v>
      </c>
      <c r="F134" s="38"/>
      <c r="G134" s="138"/>
      <c r="H134" s="138"/>
      <c r="I134" s="138"/>
      <c r="J134" s="138"/>
      <c r="K134" s="138"/>
      <c r="L134" s="138"/>
      <c r="M134" s="138"/>
      <c r="N134" s="138"/>
      <c r="O134" s="138"/>
      <c r="P134" s="234" t="str">
        <f t="shared" si="8"/>
        <v/>
      </c>
      <c r="Q134" s="138"/>
      <c r="R134" s="138"/>
      <c r="S134" s="138"/>
      <c r="T134" s="79"/>
    </row>
    <row r="135" spans="1:20" ht="20.100000000000001" customHeight="1">
      <c r="A135" s="78"/>
      <c r="B135" s="258">
        <f>IF(A135=0, 0,(LOOKUP(A135,'Product list'!$B$2:$D$15,'Product list'!$D$2:$D$15)))</f>
        <v>0</v>
      </c>
      <c r="C135" s="38">
        <f>IF(B135=0, 0,(_xlfn.XLOOKUP(B135,'Product list'!$D$3:$D$15,'Product list'!$E$3:$E$15)))</f>
        <v>0</v>
      </c>
      <c r="D135" s="259"/>
      <c r="E135" s="38">
        <f t="shared" si="10"/>
        <v>0</v>
      </c>
      <c r="F135" s="38"/>
      <c r="G135" s="138"/>
      <c r="H135" s="138"/>
      <c r="I135" s="138"/>
      <c r="J135" s="138"/>
      <c r="K135" s="138"/>
      <c r="L135" s="138"/>
      <c r="M135" s="138"/>
      <c r="N135" s="138"/>
      <c r="O135" s="138"/>
      <c r="P135" s="234" t="str">
        <f t="shared" si="8"/>
        <v/>
      </c>
      <c r="Q135" s="138"/>
      <c r="R135" s="138"/>
      <c r="S135" s="138"/>
      <c r="T135" s="79"/>
    </row>
    <row r="136" spans="1:20" ht="20.100000000000001" customHeight="1">
      <c r="A136" s="78"/>
      <c r="B136" s="258">
        <f>IF(A136=0, 0,(LOOKUP(A136,'Product list'!$B$2:$D$15,'Product list'!$D$2:$D$15)))</f>
        <v>0</v>
      </c>
      <c r="C136" s="38">
        <f>IF(B136=0, 0,(_xlfn.XLOOKUP(B136,'Product list'!$D$3:$D$15,'Product list'!$E$3:$E$15)))</f>
        <v>0</v>
      </c>
      <c r="D136" s="259"/>
      <c r="E136" s="38">
        <f t="shared" si="10"/>
        <v>0</v>
      </c>
      <c r="F136" s="38"/>
      <c r="G136" s="138"/>
      <c r="H136" s="138"/>
      <c r="I136" s="138"/>
      <c r="J136" s="138"/>
      <c r="K136" s="138"/>
      <c r="L136" s="138"/>
      <c r="M136" s="138"/>
      <c r="N136" s="138"/>
      <c r="O136" s="138"/>
      <c r="P136" s="234" t="str">
        <f t="shared" ref="P136:P144" si="11">_xlfn.TEXTJOIN("  ",TRUE,Q136, R136,S136,T136)</f>
        <v/>
      </c>
      <c r="Q136" s="138"/>
      <c r="R136" s="138"/>
      <c r="S136" s="138"/>
      <c r="T136" s="79"/>
    </row>
    <row r="137" spans="1:20" ht="20.100000000000001" customHeight="1">
      <c r="A137" s="78"/>
      <c r="B137" s="258">
        <f>IF(A137=0, 0,(LOOKUP(A137,'Product list'!$B$2:$D$15,'Product list'!$D$2:$D$15)))</f>
        <v>0</v>
      </c>
      <c r="C137" s="38">
        <f>IF(B137=0, 0,(_xlfn.XLOOKUP(B137,'Product list'!$D$3:$D$15,'Product list'!$E$3:$E$15)))</f>
        <v>0</v>
      </c>
      <c r="D137" s="259"/>
      <c r="E137" s="38">
        <f t="shared" si="10"/>
        <v>0</v>
      </c>
      <c r="F137" s="38"/>
      <c r="G137" s="138"/>
      <c r="H137" s="138"/>
      <c r="I137" s="138"/>
      <c r="J137" s="138"/>
      <c r="K137" s="138"/>
      <c r="L137" s="138"/>
      <c r="M137" s="138"/>
      <c r="N137" s="138"/>
      <c r="O137" s="138"/>
      <c r="P137" s="234" t="str">
        <f t="shared" si="11"/>
        <v/>
      </c>
      <c r="Q137" s="138"/>
      <c r="R137" s="138"/>
      <c r="S137" s="138"/>
      <c r="T137" s="79"/>
    </row>
    <row r="138" spans="1:20" ht="20.100000000000001" customHeight="1">
      <c r="A138" s="78"/>
      <c r="B138" s="258">
        <f>IF(A138=0, 0,(LOOKUP(A138,'Product list'!$B$2:$D$15,'Product list'!$D$2:$D$15)))</f>
        <v>0</v>
      </c>
      <c r="C138" s="38">
        <f>IF(B138=0, 0,(_xlfn.XLOOKUP(B138,'Product list'!$D$3:$D$15,'Product list'!$E$3:$E$15)))</f>
        <v>0</v>
      </c>
      <c r="D138" s="259"/>
      <c r="E138" s="38">
        <f t="shared" si="10"/>
        <v>0</v>
      </c>
      <c r="F138" s="38"/>
      <c r="G138" s="138"/>
      <c r="H138" s="138"/>
      <c r="I138" s="138"/>
      <c r="J138" s="138"/>
      <c r="K138" s="138"/>
      <c r="L138" s="138"/>
      <c r="M138" s="138"/>
      <c r="N138" s="138"/>
      <c r="O138" s="138"/>
      <c r="P138" s="234" t="str">
        <f t="shared" si="11"/>
        <v/>
      </c>
      <c r="Q138" s="138"/>
      <c r="R138" s="138"/>
      <c r="S138" s="138"/>
      <c r="T138" s="79"/>
    </row>
    <row r="139" spans="1:20" ht="20.100000000000001" customHeight="1">
      <c r="A139" s="78"/>
      <c r="B139" s="258">
        <f>IF(A139=0, 0,(LOOKUP(A139,'Product list'!$B$2:$D$15,'Product list'!$D$2:$D$15)))</f>
        <v>0</v>
      </c>
      <c r="C139" s="38">
        <f>IF(B139=0, 0,(_xlfn.XLOOKUP(B139,'Product list'!$D$3:$D$15,'Product list'!$E$3:$E$15)))</f>
        <v>0</v>
      </c>
      <c r="D139" s="259"/>
      <c r="E139" s="38">
        <f t="shared" si="10"/>
        <v>0</v>
      </c>
      <c r="F139" s="38"/>
      <c r="G139" s="138"/>
      <c r="H139" s="138"/>
      <c r="I139" s="138"/>
      <c r="J139" s="138"/>
      <c r="K139" s="138"/>
      <c r="L139" s="138"/>
      <c r="M139" s="138"/>
      <c r="N139" s="138"/>
      <c r="O139" s="138"/>
      <c r="P139" s="234" t="str">
        <f t="shared" si="11"/>
        <v/>
      </c>
      <c r="Q139" s="138"/>
      <c r="R139" s="138"/>
      <c r="S139" s="138"/>
      <c r="T139" s="79"/>
    </row>
    <row r="140" spans="1:20" ht="20.100000000000001" customHeight="1">
      <c r="A140" s="78"/>
      <c r="B140" s="258">
        <f>IF(A140=0, 0,(LOOKUP(A140,'Product list'!$B$2:$D$15,'Product list'!$D$2:$D$15)))</f>
        <v>0</v>
      </c>
      <c r="C140" s="38">
        <f>IF(B140=0, 0,(_xlfn.XLOOKUP(B140,'Product list'!$D$3:$D$15,'Product list'!$E$3:$E$15)))</f>
        <v>0</v>
      </c>
      <c r="D140" s="259"/>
      <c r="E140" s="38">
        <f t="shared" si="10"/>
        <v>0</v>
      </c>
      <c r="F140" s="38"/>
      <c r="G140" s="138"/>
      <c r="H140" s="138"/>
      <c r="I140" s="138"/>
      <c r="J140" s="138"/>
      <c r="K140" s="138"/>
      <c r="L140" s="138"/>
      <c r="M140" s="138"/>
      <c r="N140" s="138"/>
      <c r="O140" s="138"/>
      <c r="P140" s="234" t="str">
        <f t="shared" si="11"/>
        <v/>
      </c>
      <c r="Q140" s="138"/>
      <c r="R140" s="138"/>
      <c r="S140" s="138"/>
      <c r="T140" s="79"/>
    </row>
    <row r="141" spans="1:20" ht="20.100000000000001" customHeight="1">
      <c r="A141" s="78"/>
      <c r="B141" s="258">
        <f>IF(A141=0, 0,(LOOKUP(A141,'Product list'!$B$2:$D$15,'Product list'!$D$2:$D$15)))</f>
        <v>0</v>
      </c>
      <c r="C141" s="38">
        <f>IF(B141=0, 0,(_xlfn.XLOOKUP(B141,'Product list'!$D$3:$D$15,'Product list'!$E$3:$E$15)))</f>
        <v>0</v>
      </c>
      <c r="D141" s="259"/>
      <c r="E141" s="38">
        <f t="shared" si="10"/>
        <v>0</v>
      </c>
      <c r="F141" s="38"/>
      <c r="G141" s="138"/>
      <c r="H141" s="138"/>
      <c r="I141" s="138"/>
      <c r="J141" s="138"/>
      <c r="K141" s="138"/>
      <c r="L141" s="138"/>
      <c r="M141" s="138"/>
      <c r="N141" s="138"/>
      <c r="O141" s="138"/>
      <c r="P141" s="234" t="str">
        <f t="shared" si="11"/>
        <v/>
      </c>
      <c r="Q141" s="138"/>
      <c r="R141" s="138"/>
      <c r="S141" s="138"/>
      <c r="T141" s="79"/>
    </row>
    <row r="142" spans="1:20" ht="20.100000000000001" customHeight="1">
      <c r="A142" s="78"/>
      <c r="B142" s="258">
        <f>IF(A142=0, 0,(LOOKUP(A142,'Product list'!$B$2:$D$15,'Product list'!$D$2:$D$15)))</f>
        <v>0</v>
      </c>
      <c r="C142" s="38">
        <f>IF(B142=0, 0,(_xlfn.XLOOKUP(B142,'Product list'!$D$3:$D$15,'Product list'!$E$3:$E$15)))</f>
        <v>0</v>
      </c>
      <c r="D142" s="259"/>
      <c r="E142" s="38">
        <f t="shared" si="10"/>
        <v>0</v>
      </c>
      <c r="F142" s="38"/>
      <c r="G142" s="138"/>
      <c r="H142" s="138"/>
      <c r="I142" s="138"/>
      <c r="J142" s="138"/>
      <c r="K142" s="138"/>
      <c r="L142" s="138"/>
      <c r="M142" s="138"/>
      <c r="N142" s="138"/>
      <c r="O142" s="138"/>
      <c r="P142" s="234" t="str">
        <f t="shared" si="11"/>
        <v/>
      </c>
      <c r="Q142" s="138"/>
      <c r="R142" s="138"/>
      <c r="S142" s="138"/>
      <c r="T142" s="79"/>
    </row>
    <row r="143" spans="1:20" ht="20.100000000000001" customHeight="1">
      <c r="A143" s="78"/>
      <c r="B143" s="258">
        <f>IF(A143=0, 0,(LOOKUP(A143,'Product list'!$B$2:$D$15,'Product list'!$D$2:$D$15)))</f>
        <v>0</v>
      </c>
      <c r="C143" s="38">
        <f>IF(B143=0, 0,(_xlfn.XLOOKUP(B143,'Product list'!$D$3:$D$15,'Product list'!$E$3:$E$15)))</f>
        <v>0</v>
      </c>
      <c r="D143" s="259"/>
      <c r="E143" s="38">
        <f t="shared" si="10"/>
        <v>0</v>
      </c>
      <c r="F143" s="38"/>
      <c r="G143" s="138"/>
      <c r="H143" s="138"/>
      <c r="I143" s="138"/>
      <c r="J143" s="138"/>
      <c r="K143" s="138"/>
      <c r="L143" s="138"/>
      <c r="M143" s="138"/>
      <c r="N143" s="138"/>
      <c r="O143" s="138"/>
      <c r="P143" s="234" t="str">
        <f t="shared" si="11"/>
        <v/>
      </c>
      <c r="Q143" s="138"/>
      <c r="R143" s="138"/>
      <c r="S143" s="138"/>
      <c r="T143" s="79"/>
    </row>
    <row r="144" spans="1:20" ht="20.100000000000001" customHeight="1">
      <c r="A144" s="78"/>
      <c r="B144" s="258">
        <f>IF(A144=0, 0,(LOOKUP(A144,'Product list'!$B$2:$D$15,'Product list'!$D$2:$D$15)))</f>
        <v>0</v>
      </c>
      <c r="C144" s="38">
        <f>IF(B144=0, 0,(_xlfn.XLOOKUP(B144,'Product list'!$D$3:$D$15,'Product list'!$E$3:$E$15)))</f>
        <v>0</v>
      </c>
      <c r="D144" s="259"/>
      <c r="E144" s="38">
        <f t="shared" si="10"/>
        <v>0</v>
      </c>
      <c r="F144" s="38"/>
      <c r="G144" s="138"/>
      <c r="H144" s="138"/>
      <c r="I144" s="138"/>
      <c r="J144" s="138"/>
      <c r="K144" s="138"/>
      <c r="L144" s="138"/>
      <c r="M144" s="138"/>
      <c r="N144" s="138"/>
      <c r="O144" s="138"/>
      <c r="P144" s="234" t="str">
        <f t="shared" si="11"/>
        <v/>
      </c>
      <c r="Q144" s="138"/>
      <c r="R144" s="138"/>
      <c r="S144" s="138"/>
      <c r="T144" s="79"/>
    </row>
    <row r="145" spans="1:20" ht="20.100000000000001" customHeight="1">
      <c r="A145" s="78"/>
      <c r="B145" s="258">
        <f>IF(A145=0, 0,(LOOKUP(A145,'Product list'!$B$2:$D$15,'Product list'!$D$2:$D$15)))</f>
        <v>0</v>
      </c>
      <c r="C145" s="38">
        <f>IF(B145=0, 0,(_xlfn.XLOOKUP(B145,'Product list'!$D$3:$D$15,'Product list'!$E$3:$E$15)))</f>
        <v>0</v>
      </c>
      <c r="D145" s="259"/>
      <c r="E145" s="38">
        <f t="shared" si="10"/>
        <v>0</v>
      </c>
      <c r="F145" s="38"/>
      <c r="G145" s="138"/>
      <c r="H145" s="138"/>
      <c r="I145" s="138"/>
      <c r="J145" s="138"/>
      <c r="K145" s="138"/>
      <c r="L145" s="138"/>
      <c r="M145" s="138"/>
      <c r="N145" s="138"/>
      <c r="O145" s="138"/>
      <c r="P145" s="138"/>
      <c r="Q145" s="138"/>
      <c r="R145" s="138"/>
      <c r="S145" s="138"/>
      <c r="T145" s="79"/>
    </row>
    <row r="146" spans="1:20" ht="20.100000000000001" customHeight="1">
      <c r="A146" s="78"/>
      <c r="B146" s="258">
        <f>IF(A146=0, 0,(LOOKUP(A146,'Product list'!$B$2:$D$15,'Product list'!$D$2:$D$15)))</f>
        <v>0</v>
      </c>
      <c r="C146" s="38">
        <f>IF(B146=0, 0,(_xlfn.XLOOKUP(B146,'Product list'!$D$3:$D$15,'Product list'!$E$3:$E$15)))</f>
        <v>0</v>
      </c>
      <c r="D146" s="259"/>
      <c r="E146" s="38">
        <f t="shared" si="10"/>
        <v>0</v>
      </c>
      <c r="F146" s="38"/>
      <c r="G146" s="138"/>
      <c r="H146" s="138"/>
      <c r="I146" s="138"/>
      <c r="J146" s="138"/>
      <c r="K146" s="138"/>
      <c r="L146" s="138"/>
      <c r="M146" s="138"/>
      <c r="N146" s="138"/>
      <c r="O146" s="138"/>
      <c r="P146" s="138"/>
      <c r="Q146" s="138"/>
      <c r="R146" s="138"/>
      <c r="S146" s="138"/>
      <c r="T146" s="79"/>
    </row>
    <row r="147" spans="1:20" ht="20.100000000000001" customHeight="1">
      <c r="A147" s="78"/>
      <c r="B147" s="258">
        <f>IF(A147=0, 0,(LOOKUP(A147,'Product list'!$B$2:$D$15,'Product list'!$D$2:$D$15)))</f>
        <v>0</v>
      </c>
      <c r="C147" s="38">
        <f>IF(B147=0, 0,(_xlfn.XLOOKUP(B147,'Product list'!$D$3:$D$15,'Product list'!$E$3:$E$15)))</f>
        <v>0</v>
      </c>
      <c r="D147" s="259"/>
      <c r="E147" s="38">
        <f t="shared" si="10"/>
        <v>0</v>
      </c>
      <c r="F147" s="38"/>
      <c r="G147" s="138"/>
      <c r="H147" s="138"/>
      <c r="I147" s="138"/>
      <c r="J147" s="138"/>
      <c r="K147" s="138"/>
      <c r="L147" s="138"/>
      <c r="M147" s="138"/>
      <c r="N147" s="138"/>
      <c r="O147" s="138"/>
      <c r="P147" s="138"/>
      <c r="Q147" s="138"/>
      <c r="R147" s="138"/>
      <c r="S147" s="138"/>
      <c r="T147" s="79"/>
    </row>
    <row r="148" spans="1:20" ht="20.100000000000001" customHeight="1">
      <c r="A148" s="78"/>
      <c r="B148" s="258">
        <f>IF(A148=0, 0,(LOOKUP(A148,'Product list'!$B$2:$D$15,'Product list'!$D$2:$D$15)))</f>
        <v>0</v>
      </c>
      <c r="C148" s="38">
        <f>IF(B148=0, 0,(_xlfn.XLOOKUP(B148,'Product list'!$D$3:$D$15,'Product list'!$E$3:$E$15)))</f>
        <v>0</v>
      </c>
      <c r="D148" s="259"/>
      <c r="E148" s="38">
        <f t="shared" si="10"/>
        <v>0</v>
      </c>
      <c r="F148" s="38"/>
      <c r="G148" s="138"/>
      <c r="H148" s="138"/>
      <c r="I148" s="138"/>
      <c r="J148" s="138"/>
      <c r="K148" s="138"/>
      <c r="L148" s="138"/>
      <c r="M148" s="138"/>
      <c r="N148" s="138"/>
      <c r="O148" s="138"/>
      <c r="P148" s="138"/>
      <c r="Q148" s="138"/>
      <c r="R148" s="138"/>
      <c r="S148" s="138"/>
      <c r="T148" s="79"/>
    </row>
    <row r="149" spans="1:20" ht="20.100000000000001" customHeight="1">
      <c r="A149" s="78"/>
      <c r="B149" s="258">
        <f>IF(A149=0, 0,(LOOKUP(A149,'Product list'!$B$2:$D$15,'Product list'!$D$2:$D$15)))</f>
        <v>0</v>
      </c>
      <c r="C149" s="38">
        <f>IF(B149=0, 0,(_xlfn.XLOOKUP(B149,'Product list'!$D$3:$D$15,'Product list'!$E$3:$E$15)))</f>
        <v>0</v>
      </c>
      <c r="D149" s="259"/>
      <c r="E149" s="38">
        <f t="shared" si="10"/>
        <v>0</v>
      </c>
      <c r="F149" s="38"/>
      <c r="G149" s="138"/>
      <c r="H149" s="138"/>
      <c r="I149" s="138"/>
      <c r="J149" s="138"/>
      <c r="K149" s="138"/>
      <c r="L149" s="138"/>
      <c r="M149" s="138"/>
      <c r="N149" s="138"/>
      <c r="O149" s="138"/>
      <c r="P149" s="138"/>
      <c r="Q149" s="138"/>
      <c r="R149" s="138"/>
      <c r="S149" s="138"/>
      <c r="T149" s="79"/>
    </row>
    <row r="150" spans="1:20" ht="20.100000000000001" customHeight="1">
      <c r="A150" s="78"/>
      <c r="B150" s="258">
        <f>IF(A150=0, 0,(LOOKUP(A150,'Product list'!$B$2:$D$15,'Product list'!$D$2:$D$15)))</f>
        <v>0</v>
      </c>
      <c r="C150" s="38">
        <f>IF(B150=0, 0,(_xlfn.XLOOKUP(B150,'Product list'!$D$3:$D$15,'Product list'!$E$3:$E$15)))</f>
        <v>0</v>
      </c>
      <c r="D150" s="259"/>
      <c r="E150" s="38">
        <f t="shared" si="10"/>
        <v>0</v>
      </c>
      <c r="F150" s="38"/>
      <c r="G150" s="138"/>
      <c r="H150" s="138"/>
      <c r="I150" s="138"/>
      <c r="J150" s="138"/>
      <c r="K150" s="138"/>
      <c r="L150" s="138"/>
      <c r="M150" s="138"/>
      <c r="N150" s="138"/>
      <c r="O150" s="138"/>
      <c r="P150" s="138"/>
      <c r="Q150" s="138"/>
      <c r="R150" s="138"/>
      <c r="S150" s="138"/>
      <c r="T150" s="79"/>
    </row>
    <row r="151" spans="1:20" ht="20.100000000000001" customHeight="1">
      <c r="A151" s="78"/>
      <c r="B151" s="258">
        <f>IF(A151=0, 0,(LOOKUP(A151,'Product list'!$B$2:$D$15,'Product list'!$D$2:$D$15)))</f>
        <v>0</v>
      </c>
      <c r="C151" s="38">
        <f>IF(B151=0, 0,(_xlfn.XLOOKUP(B151,'Product list'!$D$3:$D$15,'Product list'!$E$3:$E$15)))</f>
        <v>0</v>
      </c>
      <c r="D151" s="259"/>
      <c r="E151" s="38">
        <f t="shared" si="10"/>
        <v>0</v>
      </c>
      <c r="F151" s="38"/>
      <c r="G151" s="138"/>
      <c r="H151" s="138"/>
      <c r="I151" s="138"/>
      <c r="J151" s="138"/>
      <c r="K151" s="138"/>
      <c r="L151" s="138"/>
      <c r="M151" s="138"/>
      <c r="N151" s="138"/>
      <c r="O151" s="138"/>
      <c r="P151" s="138"/>
      <c r="Q151" s="138"/>
      <c r="R151" s="138"/>
      <c r="S151" s="138"/>
      <c r="T151" s="79"/>
    </row>
    <row r="152" spans="1:20" ht="20.100000000000001" customHeight="1">
      <c r="A152" s="78"/>
      <c r="B152" s="258">
        <f>IF(A152=0, 0,(LOOKUP(A152,'Product list'!$B$2:$D$15,'Product list'!$D$2:$D$15)))</f>
        <v>0</v>
      </c>
      <c r="C152" s="38">
        <f>IF(B152=0, 0,(_xlfn.XLOOKUP(B152,'Product list'!$D$3:$D$15,'Product list'!$E$3:$E$15)))</f>
        <v>0</v>
      </c>
      <c r="D152" s="259"/>
      <c r="E152" s="38">
        <f t="shared" si="10"/>
        <v>0</v>
      </c>
      <c r="F152" s="38"/>
      <c r="G152" s="138"/>
      <c r="H152" s="138"/>
      <c r="I152" s="138"/>
      <c r="J152" s="138"/>
      <c r="K152" s="138"/>
      <c r="L152" s="138"/>
      <c r="M152" s="138"/>
      <c r="N152" s="138"/>
      <c r="O152" s="138"/>
      <c r="P152" s="138"/>
      <c r="Q152" s="138"/>
      <c r="R152" s="138"/>
      <c r="S152" s="138"/>
      <c r="T152" s="79"/>
    </row>
    <row r="153" spans="1:20" ht="20.100000000000001" customHeight="1">
      <c r="A153" s="78"/>
      <c r="B153" s="258">
        <f>IF(A153=0, 0,(LOOKUP(A153,'Product list'!$B$2:$D$15,'Product list'!$D$2:$D$15)))</f>
        <v>0</v>
      </c>
      <c r="C153" s="38">
        <f>IF(B153=0, 0,(_xlfn.XLOOKUP(B153,'Product list'!$D$3:$D$15,'Product list'!$E$3:$E$15)))</f>
        <v>0</v>
      </c>
      <c r="D153" s="259"/>
      <c r="E153" s="38">
        <f t="shared" si="10"/>
        <v>0</v>
      </c>
      <c r="F153" s="38"/>
      <c r="G153" s="138"/>
      <c r="H153" s="138"/>
      <c r="I153" s="138"/>
      <c r="J153" s="138"/>
      <c r="K153" s="138"/>
      <c r="L153" s="138"/>
      <c r="M153" s="138"/>
      <c r="N153" s="138"/>
      <c r="O153" s="138"/>
      <c r="P153" s="138"/>
      <c r="Q153" s="138"/>
      <c r="R153" s="138"/>
      <c r="S153" s="138"/>
      <c r="T153" s="79"/>
    </row>
    <row r="154" spans="1:20" ht="20.100000000000001" customHeight="1">
      <c r="A154" s="78"/>
      <c r="B154" s="258">
        <f>IF(A154=0, 0,(LOOKUP(A154,'Product list'!$B$2:$D$15,'Product list'!$D$2:$D$15)))</f>
        <v>0</v>
      </c>
      <c r="C154" s="38">
        <f>IF(B154=0, 0,(_xlfn.XLOOKUP(B154,'Product list'!$D$3:$D$15,'Product list'!$E$3:$E$15)))</f>
        <v>0</v>
      </c>
      <c r="D154" s="259"/>
      <c r="E154" s="38">
        <f t="shared" si="10"/>
        <v>0</v>
      </c>
      <c r="F154" s="38"/>
      <c r="G154" s="138"/>
      <c r="H154" s="138"/>
      <c r="I154" s="138"/>
      <c r="J154" s="138"/>
      <c r="K154" s="138"/>
      <c r="L154" s="138"/>
      <c r="M154" s="138"/>
      <c r="N154" s="138"/>
      <c r="O154" s="138"/>
      <c r="P154" s="138"/>
      <c r="Q154" s="138"/>
      <c r="R154" s="138"/>
      <c r="S154" s="138"/>
      <c r="T154" s="79"/>
    </row>
    <row r="155" spans="1:20" ht="20.100000000000001" customHeight="1">
      <c r="A155" s="78"/>
      <c r="B155" s="258">
        <f>IF(A155=0, 0,(LOOKUP(A155,'Product list'!$B$2:$D$15,'Product list'!$D$2:$D$15)))</f>
        <v>0</v>
      </c>
      <c r="C155" s="38">
        <f>IF(B155=0, 0,(_xlfn.XLOOKUP(B155,'Product list'!$D$3:$D$15,'Product list'!$E$3:$E$15)))</f>
        <v>0</v>
      </c>
      <c r="D155" s="259"/>
      <c r="E155" s="38">
        <f t="shared" si="10"/>
        <v>0</v>
      </c>
      <c r="F155" s="38"/>
      <c r="G155" s="138"/>
      <c r="H155" s="138"/>
      <c r="I155" s="138"/>
      <c r="J155" s="138"/>
      <c r="K155" s="138"/>
      <c r="L155" s="138"/>
      <c r="M155" s="138"/>
      <c r="N155" s="138"/>
      <c r="O155" s="138"/>
      <c r="P155" s="138"/>
      <c r="Q155" s="138"/>
      <c r="R155" s="138"/>
      <c r="S155" s="138"/>
      <c r="T155" s="79"/>
    </row>
    <row r="156" spans="1:20" ht="20.100000000000001" customHeight="1">
      <c r="A156" s="78"/>
      <c r="B156" s="258">
        <f>IF(A156=0, 0,(LOOKUP(A156,'Product list'!$B$2:$D$15,'Product list'!$D$2:$D$15)))</f>
        <v>0</v>
      </c>
      <c r="C156" s="38">
        <f>IF(B156=0, 0,(_xlfn.XLOOKUP(B156,'Product list'!$D$3:$D$15,'Product list'!$E$3:$E$15)))</f>
        <v>0</v>
      </c>
      <c r="D156" s="259"/>
      <c r="E156" s="38">
        <f t="shared" si="10"/>
        <v>0</v>
      </c>
      <c r="F156" s="38"/>
      <c r="G156" s="138"/>
      <c r="H156" s="138"/>
      <c r="I156" s="138"/>
      <c r="J156" s="138"/>
      <c r="K156" s="138"/>
      <c r="L156" s="138"/>
      <c r="M156" s="138"/>
      <c r="N156" s="138"/>
      <c r="O156" s="138"/>
      <c r="P156" s="138"/>
      <c r="Q156" s="138"/>
      <c r="R156" s="138"/>
      <c r="S156" s="138"/>
      <c r="T156" s="79"/>
    </row>
    <row r="157" spans="1:20" ht="20.100000000000001" customHeight="1">
      <c r="A157" s="78"/>
      <c r="B157" s="258">
        <f>IF(A157=0, 0,(LOOKUP(A157,'Product list'!$B$2:$D$15,'Product list'!$D$2:$D$15)))</f>
        <v>0</v>
      </c>
      <c r="C157" s="38">
        <f>IF(B157=0, 0,(_xlfn.XLOOKUP(B157,'Product list'!$D$3:$D$15,'Product list'!$E$3:$E$15)))</f>
        <v>0</v>
      </c>
      <c r="D157" s="259"/>
      <c r="E157" s="38">
        <f t="shared" si="10"/>
        <v>0</v>
      </c>
      <c r="F157" s="38"/>
      <c r="G157" s="138"/>
      <c r="H157" s="138"/>
      <c r="I157" s="138"/>
      <c r="J157" s="138"/>
      <c r="K157" s="138"/>
      <c r="L157" s="138"/>
      <c r="M157" s="138"/>
      <c r="N157" s="138"/>
      <c r="O157" s="138"/>
      <c r="P157" s="138"/>
      <c r="Q157" s="138"/>
      <c r="R157" s="138"/>
      <c r="S157" s="138"/>
      <c r="T157" s="79"/>
    </row>
    <row r="158" spans="1:20" ht="20.100000000000001" customHeight="1">
      <c r="A158" s="78"/>
      <c r="B158" s="258">
        <f>IF(A158=0, 0,(LOOKUP(A158,'Product list'!$B$2:$D$15,'Product list'!$D$2:$D$15)))</f>
        <v>0</v>
      </c>
      <c r="C158" s="38">
        <f>IF(B158=0, 0,(_xlfn.XLOOKUP(B158,'Product list'!$D$3:$D$15,'Product list'!$E$3:$E$15)))</f>
        <v>0</v>
      </c>
      <c r="D158" s="259"/>
      <c r="E158" s="38">
        <f t="shared" si="10"/>
        <v>0</v>
      </c>
      <c r="F158" s="38"/>
      <c r="G158" s="138"/>
      <c r="H158" s="138"/>
      <c r="I158" s="138"/>
      <c r="J158" s="138"/>
      <c r="K158" s="138"/>
      <c r="L158" s="138"/>
      <c r="M158" s="138"/>
      <c r="N158" s="138"/>
      <c r="O158" s="138"/>
      <c r="P158" s="138"/>
      <c r="Q158" s="138"/>
      <c r="R158" s="138"/>
      <c r="S158" s="138"/>
      <c r="T158" s="79"/>
    </row>
    <row r="159" spans="1:20" ht="20.100000000000001" customHeight="1">
      <c r="A159" s="78"/>
      <c r="B159" s="258">
        <f>IF(A159=0, 0,(LOOKUP(A159,'Product list'!$B$2:$D$15,'Product list'!$D$2:$D$15)))</f>
        <v>0</v>
      </c>
      <c r="C159" s="38">
        <f>IF(B159=0, 0,(_xlfn.XLOOKUP(B159,'Product list'!$D$3:$D$15,'Product list'!$E$3:$E$15)))</f>
        <v>0</v>
      </c>
      <c r="D159" s="259"/>
      <c r="E159" s="38">
        <f t="shared" si="10"/>
        <v>0</v>
      </c>
      <c r="F159" s="38"/>
      <c r="G159" s="138"/>
      <c r="H159" s="138"/>
      <c r="I159" s="138"/>
      <c r="J159" s="138"/>
      <c r="K159" s="138"/>
      <c r="L159" s="138"/>
      <c r="M159" s="138"/>
      <c r="N159" s="138"/>
      <c r="O159" s="138"/>
      <c r="P159" s="138"/>
      <c r="Q159" s="138"/>
      <c r="R159" s="138"/>
      <c r="S159" s="138"/>
      <c r="T159" s="79"/>
    </row>
    <row r="160" spans="1:20" ht="20.100000000000001" customHeight="1">
      <c r="A160" s="78"/>
      <c r="B160" s="258">
        <f>IF(A160=0, 0,(LOOKUP(A160,'Product list'!$B$2:$D$15,'Product list'!$D$2:$D$15)))</f>
        <v>0</v>
      </c>
      <c r="C160" s="38">
        <f>IF(B160=0, 0,(_xlfn.XLOOKUP(B160,'Product list'!$D$3:$D$15,'Product list'!$E$3:$E$15)))</f>
        <v>0</v>
      </c>
      <c r="D160" s="259"/>
      <c r="E160" s="38">
        <f t="shared" si="10"/>
        <v>0</v>
      </c>
      <c r="F160" s="38"/>
      <c r="G160" s="138"/>
      <c r="H160" s="138"/>
      <c r="I160" s="138"/>
      <c r="J160" s="138"/>
      <c r="K160" s="138"/>
      <c r="L160" s="138"/>
      <c r="M160" s="138"/>
      <c r="N160" s="138"/>
      <c r="O160" s="138"/>
      <c r="P160" s="138"/>
      <c r="Q160" s="138"/>
      <c r="R160" s="138"/>
      <c r="S160" s="138"/>
      <c r="T160" s="79"/>
    </row>
    <row r="161" spans="1:20" ht="20.100000000000001" customHeight="1">
      <c r="A161" s="78"/>
      <c r="B161" s="258">
        <f>IF(A161=0, 0,(LOOKUP(A161,'Product list'!$B$2:$D$15,'Product list'!$D$2:$D$15)))</f>
        <v>0</v>
      </c>
      <c r="C161" s="38">
        <f>IF(B161=0, 0,(_xlfn.XLOOKUP(B161,'Product list'!$D$3:$D$15,'Product list'!$E$3:$E$15)))</f>
        <v>0</v>
      </c>
      <c r="D161" s="259"/>
      <c r="E161" s="38">
        <f t="shared" si="10"/>
        <v>0</v>
      </c>
      <c r="F161" s="38"/>
      <c r="G161" s="138"/>
      <c r="H161" s="138"/>
      <c r="I161" s="138"/>
      <c r="J161" s="138"/>
      <c r="K161" s="138"/>
      <c r="L161" s="138"/>
      <c r="M161" s="138"/>
      <c r="N161" s="138"/>
      <c r="O161" s="138"/>
      <c r="P161" s="138"/>
      <c r="Q161" s="138"/>
      <c r="R161" s="138"/>
      <c r="S161" s="138"/>
      <c r="T161" s="79"/>
    </row>
    <row r="162" spans="1:20" ht="20.100000000000001" customHeight="1">
      <c r="A162" s="78"/>
      <c r="B162" s="258">
        <f>IF(A162=0, 0,(LOOKUP(A162,'Product list'!$B$2:$D$15,'Product list'!$D$2:$D$15)))</f>
        <v>0</v>
      </c>
      <c r="C162" s="38">
        <f>IF(B162=0, 0,(_xlfn.XLOOKUP(B162,'Product list'!$D$3:$D$15,'Product list'!$E$3:$E$15)))</f>
        <v>0</v>
      </c>
      <c r="D162" s="259"/>
      <c r="E162" s="38">
        <f t="shared" si="10"/>
        <v>0</v>
      </c>
      <c r="F162" s="38"/>
      <c r="G162" s="138"/>
      <c r="H162" s="138"/>
      <c r="I162" s="138"/>
      <c r="J162" s="138"/>
      <c r="K162" s="138"/>
      <c r="L162" s="138"/>
      <c r="M162" s="138"/>
      <c r="N162" s="138"/>
      <c r="O162" s="138"/>
      <c r="P162" s="138"/>
      <c r="Q162" s="138"/>
      <c r="R162" s="138"/>
      <c r="S162" s="138"/>
      <c r="T162" s="79"/>
    </row>
    <row r="163" spans="1:20" ht="20.100000000000001" customHeight="1">
      <c r="A163" s="78"/>
      <c r="B163" s="258">
        <f>IF(A163=0, 0,(LOOKUP(A163,'Product list'!$B$2:$D$15,'Product list'!$D$2:$D$15)))</f>
        <v>0</v>
      </c>
      <c r="C163" s="38">
        <f>IF(B163=0, 0,(_xlfn.XLOOKUP(B163,'Product list'!$D$3:$D$15,'Product list'!$E$3:$E$15)))</f>
        <v>0</v>
      </c>
      <c r="D163" s="259"/>
      <c r="E163" s="38">
        <f t="shared" si="10"/>
        <v>0</v>
      </c>
      <c r="F163" s="38"/>
      <c r="G163" s="138"/>
      <c r="H163" s="138"/>
      <c r="I163" s="138"/>
      <c r="J163" s="138"/>
      <c r="K163" s="138"/>
      <c r="L163" s="138"/>
      <c r="M163" s="138"/>
      <c r="N163" s="138"/>
      <c r="O163" s="138"/>
      <c r="P163" s="138"/>
      <c r="Q163" s="138"/>
      <c r="R163" s="138"/>
      <c r="S163" s="138"/>
      <c r="T163" s="79"/>
    </row>
    <row r="164" spans="1:20" ht="20.100000000000001" customHeight="1">
      <c r="A164" s="78"/>
      <c r="B164" s="258">
        <f>IF(A164=0, 0,(LOOKUP(A164,'Product list'!$B$2:$D$15,'Product list'!$D$2:$D$15)))</f>
        <v>0</v>
      </c>
      <c r="C164" s="38">
        <f>IF(B164=0, 0,(_xlfn.XLOOKUP(B164,'Product list'!$D$3:$D$15,'Product list'!$E$3:$E$15)))</f>
        <v>0</v>
      </c>
      <c r="D164" s="259"/>
      <c r="E164" s="38">
        <f t="shared" si="10"/>
        <v>0</v>
      </c>
      <c r="F164" s="38"/>
      <c r="G164" s="138"/>
      <c r="H164" s="138"/>
      <c r="I164" s="138"/>
      <c r="J164" s="138"/>
      <c r="K164" s="138"/>
      <c r="L164" s="138"/>
      <c r="M164" s="138"/>
      <c r="N164" s="138"/>
      <c r="O164" s="138"/>
      <c r="P164" s="138"/>
      <c r="Q164" s="138"/>
      <c r="R164" s="138"/>
      <c r="S164" s="138"/>
      <c r="T164" s="79"/>
    </row>
    <row r="165" spans="1:20" ht="20.100000000000001" customHeight="1">
      <c r="A165" s="78"/>
      <c r="B165" s="258">
        <f>IF(A165=0, 0,(LOOKUP(A165,'Product list'!$B$2:$D$15,'Product list'!$D$2:$D$15)))</f>
        <v>0</v>
      </c>
      <c r="C165" s="38">
        <f>IF(B165=0, 0,(_xlfn.XLOOKUP(B165,'Product list'!$D$3:$D$15,'Product list'!$E$3:$E$15)))</f>
        <v>0</v>
      </c>
      <c r="D165" s="259"/>
      <c r="E165" s="38">
        <f t="shared" si="10"/>
        <v>0</v>
      </c>
      <c r="F165" s="38"/>
      <c r="G165" s="138"/>
      <c r="H165" s="138"/>
      <c r="I165" s="138"/>
      <c r="J165" s="138"/>
      <c r="K165" s="138"/>
      <c r="L165" s="138"/>
      <c r="M165" s="138"/>
      <c r="N165" s="138"/>
      <c r="O165" s="138"/>
      <c r="P165" s="138"/>
      <c r="Q165" s="138"/>
      <c r="R165" s="138"/>
      <c r="S165" s="138"/>
      <c r="T165" s="79"/>
    </row>
    <row r="166" spans="1:20" ht="20.100000000000001" customHeight="1">
      <c r="A166" s="78"/>
      <c r="B166" s="258">
        <f>IF(A166=0, 0,(LOOKUP(A166,'Product list'!$B$2:$D$15,'Product list'!$D$2:$D$15)))</f>
        <v>0</v>
      </c>
      <c r="C166" s="38">
        <f>IF(B166=0, 0,(_xlfn.XLOOKUP(B166,'Product list'!$D$3:$D$15,'Product list'!$E$3:$E$15)))</f>
        <v>0</v>
      </c>
      <c r="D166" s="259"/>
      <c r="E166" s="38">
        <f t="shared" si="10"/>
        <v>0</v>
      </c>
      <c r="F166" s="38"/>
      <c r="G166" s="138"/>
      <c r="H166" s="138"/>
      <c r="I166" s="138"/>
      <c r="J166" s="138"/>
      <c r="K166" s="138"/>
      <c r="L166" s="138"/>
      <c r="M166" s="138"/>
      <c r="N166" s="138"/>
      <c r="O166" s="138"/>
      <c r="P166" s="138"/>
      <c r="Q166" s="138"/>
      <c r="R166" s="138"/>
      <c r="S166" s="138"/>
      <c r="T166" s="79"/>
    </row>
    <row r="167" spans="1:20" ht="20.100000000000001" customHeight="1">
      <c r="A167" s="78"/>
      <c r="B167" s="258">
        <f>IF(A167=0, 0,(LOOKUP(A167,'Product list'!$B$2:$D$15,'Product list'!$D$2:$D$15)))</f>
        <v>0</v>
      </c>
      <c r="C167" s="38">
        <f>IF(B167=0, 0,(_xlfn.XLOOKUP(B167,'Product list'!$D$3:$D$15,'Product list'!$E$3:$E$15)))</f>
        <v>0</v>
      </c>
      <c r="D167" s="259"/>
      <c r="E167" s="38">
        <f t="shared" si="10"/>
        <v>0</v>
      </c>
      <c r="F167" s="38"/>
      <c r="G167" s="138"/>
      <c r="H167" s="138"/>
      <c r="I167" s="138"/>
      <c r="J167" s="138"/>
      <c r="K167" s="138"/>
      <c r="L167" s="138"/>
      <c r="M167" s="138"/>
      <c r="N167" s="138"/>
      <c r="O167" s="138"/>
      <c r="P167" s="138"/>
      <c r="Q167" s="138"/>
      <c r="R167" s="138"/>
      <c r="S167" s="138"/>
      <c r="T167" s="79"/>
    </row>
    <row r="168" spans="1:20" ht="20.100000000000001" customHeight="1">
      <c r="A168" s="78"/>
      <c r="B168" s="258">
        <f>IF(A168=0, 0,(LOOKUP(A168,'Product list'!$B$2:$D$15,'Product list'!$D$2:$D$15)))</f>
        <v>0</v>
      </c>
      <c r="C168" s="38">
        <f>IF(B168=0, 0,(_xlfn.XLOOKUP(B168,'Product list'!$D$3:$D$15,'Product list'!$E$3:$E$15)))</f>
        <v>0</v>
      </c>
      <c r="D168" s="259"/>
      <c r="E168" s="38">
        <f t="shared" si="10"/>
        <v>0</v>
      </c>
      <c r="F168" s="38"/>
      <c r="G168" s="138"/>
      <c r="H168" s="138"/>
      <c r="I168" s="138"/>
      <c r="J168" s="138"/>
      <c r="K168" s="138"/>
      <c r="L168" s="138"/>
      <c r="M168" s="138"/>
      <c r="N168" s="138"/>
      <c r="O168" s="138"/>
      <c r="P168" s="138"/>
      <c r="Q168" s="138"/>
      <c r="R168" s="138"/>
      <c r="S168" s="138"/>
      <c r="T168" s="79"/>
    </row>
    <row r="169" spans="1:20" ht="20.100000000000001" customHeight="1">
      <c r="A169" s="78"/>
      <c r="B169" s="258">
        <f>IF(A169=0, 0,(LOOKUP(A169,'Product list'!$B$2:$D$15,'Product list'!$D$2:$D$15)))</f>
        <v>0</v>
      </c>
      <c r="C169" s="38">
        <f>IF(B169=0, 0,(_xlfn.XLOOKUP(B169,'Product list'!$D$3:$D$15,'Product list'!$E$3:$E$15)))</f>
        <v>0</v>
      </c>
      <c r="D169" s="259"/>
      <c r="E169" s="38">
        <f t="shared" si="10"/>
        <v>0</v>
      </c>
      <c r="F169" s="38"/>
      <c r="G169" s="138"/>
      <c r="H169" s="138"/>
      <c r="I169" s="138"/>
      <c r="J169" s="138"/>
      <c r="K169" s="138"/>
      <c r="L169" s="138"/>
      <c r="M169" s="138"/>
      <c r="N169" s="138"/>
      <c r="O169" s="138"/>
      <c r="P169" s="138"/>
      <c r="Q169" s="138"/>
      <c r="R169" s="138"/>
      <c r="S169" s="138"/>
      <c r="T169" s="79"/>
    </row>
    <row r="170" spans="1:20" ht="20.100000000000001" customHeight="1">
      <c r="A170" s="78"/>
      <c r="B170" s="258">
        <f>IF(A170=0, 0,(LOOKUP(A170,'Product list'!$B$2:$D$15,'Product list'!$D$2:$D$15)))</f>
        <v>0</v>
      </c>
      <c r="C170" s="38">
        <f>IF(B170=0, 0,(_xlfn.XLOOKUP(B170,'Product list'!$D$3:$D$15,'Product list'!$E$3:$E$15)))</f>
        <v>0</v>
      </c>
      <c r="D170" s="259"/>
      <c r="E170" s="38">
        <f t="shared" si="10"/>
        <v>0</v>
      </c>
      <c r="F170" s="38"/>
      <c r="G170" s="138"/>
      <c r="H170" s="138"/>
      <c r="I170" s="138"/>
      <c r="J170" s="138"/>
      <c r="K170" s="138"/>
      <c r="L170" s="138"/>
      <c r="M170" s="138"/>
      <c r="N170" s="138"/>
      <c r="O170" s="138"/>
      <c r="P170" s="138"/>
      <c r="Q170" s="138"/>
      <c r="R170" s="138"/>
      <c r="S170" s="138"/>
      <c r="T170" s="79"/>
    </row>
    <row r="171" spans="1:20" ht="20.100000000000001" customHeight="1">
      <c r="A171" s="78"/>
      <c r="B171" s="258">
        <f>IF(A171=0, 0,(LOOKUP(A171,'Product list'!$B$2:$D$15,'Product list'!$D$2:$D$15)))</f>
        <v>0</v>
      </c>
      <c r="C171" s="38">
        <f>IF(B171=0, 0,(_xlfn.XLOOKUP(B171,'Product list'!$D$3:$D$15,'Product list'!$E$3:$E$15)))</f>
        <v>0</v>
      </c>
      <c r="D171" s="259"/>
      <c r="E171" s="38">
        <f t="shared" ref="E171:E200" si="12">+C171*D171</f>
        <v>0</v>
      </c>
      <c r="F171" s="38"/>
      <c r="G171" s="138"/>
      <c r="H171" s="138"/>
      <c r="I171" s="138"/>
      <c r="J171" s="138"/>
      <c r="K171" s="138"/>
      <c r="L171" s="138"/>
      <c r="M171" s="138"/>
      <c r="N171" s="138"/>
      <c r="O171" s="138"/>
      <c r="P171" s="138"/>
      <c r="Q171" s="138"/>
      <c r="R171" s="138"/>
      <c r="S171" s="138"/>
      <c r="T171" s="79"/>
    </row>
    <row r="172" spans="1:20" ht="20.100000000000001" customHeight="1">
      <c r="A172" s="78"/>
      <c r="B172" s="258">
        <f>IF(A172=0, 0,(LOOKUP(A172,'Product list'!$B$2:$D$15,'Product list'!$D$2:$D$15)))</f>
        <v>0</v>
      </c>
      <c r="C172" s="38">
        <f>IF(B172=0, 0,(_xlfn.XLOOKUP(B172,'Product list'!$D$3:$D$15,'Product list'!$E$3:$E$15)))</f>
        <v>0</v>
      </c>
      <c r="D172" s="259"/>
      <c r="E172" s="38">
        <f t="shared" si="12"/>
        <v>0</v>
      </c>
      <c r="F172" s="38"/>
      <c r="G172" s="138"/>
      <c r="H172" s="138"/>
      <c r="I172" s="138"/>
      <c r="J172" s="138"/>
      <c r="K172" s="138"/>
      <c r="L172" s="138"/>
      <c r="M172" s="138"/>
      <c r="N172" s="138"/>
      <c r="O172" s="138"/>
      <c r="P172" s="138"/>
      <c r="Q172" s="138"/>
      <c r="R172" s="138"/>
      <c r="S172" s="138"/>
      <c r="T172" s="79"/>
    </row>
    <row r="173" spans="1:20" ht="20.100000000000001" customHeight="1">
      <c r="A173" s="78"/>
      <c r="B173" s="258">
        <f>IF(A173=0, 0,(LOOKUP(A173,'Product list'!$B$2:$D$15,'Product list'!$D$2:$D$15)))</f>
        <v>0</v>
      </c>
      <c r="C173" s="38">
        <f>IF(B173=0, 0,(_xlfn.XLOOKUP(B173,'Product list'!$D$3:$D$15,'Product list'!$E$3:$E$15)))</f>
        <v>0</v>
      </c>
      <c r="D173" s="259"/>
      <c r="E173" s="38">
        <f t="shared" si="12"/>
        <v>0</v>
      </c>
      <c r="F173" s="38"/>
      <c r="G173" s="138"/>
      <c r="H173" s="138"/>
      <c r="I173" s="138"/>
      <c r="J173" s="138"/>
      <c r="K173" s="138"/>
      <c r="L173" s="138"/>
      <c r="M173" s="138"/>
      <c r="N173" s="138"/>
      <c r="O173" s="138"/>
      <c r="P173" s="138"/>
      <c r="Q173" s="138"/>
      <c r="R173" s="138"/>
      <c r="S173" s="138"/>
      <c r="T173" s="79"/>
    </row>
    <row r="174" spans="1:20" ht="20.100000000000001" customHeight="1">
      <c r="A174" s="78"/>
      <c r="B174" s="258">
        <f>IF(A174=0, 0,(LOOKUP(A174,'Product list'!$B$2:$D$15,'Product list'!$D$2:$D$15)))</f>
        <v>0</v>
      </c>
      <c r="C174" s="38">
        <f>IF(B174=0, 0,(_xlfn.XLOOKUP(B174,'Product list'!$D$3:$D$15,'Product list'!$E$3:$E$15)))</f>
        <v>0</v>
      </c>
      <c r="D174" s="259"/>
      <c r="E174" s="38">
        <f t="shared" si="12"/>
        <v>0</v>
      </c>
      <c r="F174" s="38"/>
      <c r="G174" s="138"/>
      <c r="H174" s="138"/>
      <c r="I174" s="138"/>
      <c r="J174" s="138"/>
      <c r="K174" s="138"/>
      <c r="L174" s="138"/>
      <c r="M174" s="138"/>
      <c r="N174" s="138"/>
      <c r="O174" s="138"/>
      <c r="P174" s="138"/>
      <c r="Q174" s="138"/>
      <c r="R174" s="138"/>
      <c r="S174" s="138"/>
      <c r="T174" s="79"/>
    </row>
    <row r="175" spans="1:20" ht="20.100000000000001" customHeight="1">
      <c r="A175" s="78"/>
      <c r="B175" s="258">
        <f>IF(A175=0, 0,(LOOKUP(A175,'Product list'!$B$2:$D$15,'Product list'!$D$2:$D$15)))</f>
        <v>0</v>
      </c>
      <c r="C175" s="38">
        <f>IF(B175=0, 0,(_xlfn.XLOOKUP(B175,'Product list'!$D$3:$D$15,'Product list'!$E$3:$E$15)))</f>
        <v>0</v>
      </c>
      <c r="D175" s="259"/>
      <c r="E175" s="38">
        <f t="shared" si="12"/>
        <v>0</v>
      </c>
      <c r="F175" s="38"/>
      <c r="G175" s="138"/>
      <c r="H175" s="138"/>
      <c r="I175" s="138"/>
      <c r="J175" s="138"/>
      <c r="K175" s="138"/>
      <c r="L175" s="138"/>
      <c r="M175" s="138"/>
      <c r="N175" s="138"/>
      <c r="O175" s="138"/>
      <c r="P175" s="138"/>
      <c r="Q175" s="138"/>
      <c r="R175" s="138"/>
      <c r="S175" s="138"/>
      <c r="T175" s="79"/>
    </row>
    <row r="176" spans="1:20" ht="20.100000000000001" customHeight="1">
      <c r="A176" s="78"/>
      <c r="B176" s="258">
        <f>IF(A176=0, 0,(LOOKUP(A176,'Product list'!$B$2:$D$15,'Product list'!$D$2:$D$15)))</f>
        <v>0</v>
      </c>
      <c r="C176" s="38">
        <f>IF(B176=0, 0,(_xlfn.XLOOKUP(B176,'Product list'!$D$3:$D$15,'Product list'!$E$3:$E$15)))</f>
        <v>0</v>
      </c>
      <c r="D176" s="259"/>
      <c r="E176" s="38">
        <f t="shared" si="12"/>
        <v>0</v>
      </c>
      <c r="F176" s="38"/>
      <c r="G176" s="138"/>
      <c r="H176" s="138"/>
      <c r="I176" s="138"/>
      <c r="J176" s="138"/>
      <c r="K176" s="138"/>
      <c r="L176" s="138"/>
      <c r="M176" s="138"/>
      <c r="N176" s="138"/>
      <c r="O176" s="138"/>
      <c r="P176" s="138"/>
      <c r="Q176" s="138"/>
      <c r="R176" s="138"/>
      <c r="S176" s="138"/>
      <c r="T176" s="79"/>
    </row>
    <row r="177" spans="1:20" ht="20.100000000000001" customHeight="1">
      <c r="A177" s="78"/>
      <c r="B177" s="258">
        <f>IF(A177=0, 0,(LOOKUP(A177,'Product list'!$B$2:$D$15,'Product list'!$D$2:$D$15)))</f>
        <v>0</v>
      </c>
      <c r="C177" s="38">
        <f>IF(B177=0, 0,(_xlfn.XLOOKUP(B177,'Product list'!$D$3:$D$15,'Product list'!$E$3:$E$15)))</f>
        <v>0</v>
      </c>
      <c r="D177" s="259"/>
      <c r="E177" s="38">
        <f t="shared" si="12"/>
        <v>0</v>
      </c>
      <c r="F177" s="38"/>
      <c r="G177" s="138"/>
      <c r="H177" s="138"/>
      <c r="I177" s="138"/>
      <c r="J177" s="138"/>
      <c r="K177" s="138"/>
      <c r="L177" s="138"/>
      <c r="M177" s="138"/>
      <c r="N177" s="138"/>
      <c r="O177" s="138"/>
      <c r="P177" s="138"/>
      <c r="Q177" s="138"/>
      <c r="R177" s="138"/>
      <c r="S177" s="138"/>
      <c r="T177" s="79"/>
    </row>
    <row r="178" spans="1:20" ht="20.100000000000001" customHeight="1">
      <c r="A178" s="78"/>
      <c r="B178" s="258">
        <f>IF(A178=0, 0,(LOOKUP(A178,'Product list'!$B$2:$D$15,'Product list'!$D$2:$D$15)))</f>
        <v>0</v>
      </c>
      <c r="C178" s="38">
        <f>IF(B178=0, 0,(_xlfn.XLOOKUP(B178,'Product list'!$D$3:$D$15,'Product list'!$E$3:$E$15)))</f>
        <v>0</v>
      </c>
      <c r="D178" s="259"/>
      <c r="E178" s="38">
        <f t="shared" si="12"/>
        <v>0</v>
      </c>
      <c r="F178" s="38"/>
      <c r="G178" s="138"/>
      <c r="H178" s="138"/>
      <c r="I178" s="138"/>
      <c r="J178" s="138"/>
      <c r="K178" s="138"/>
      <c r="L178" s="138"/>
      <c r="M178" s="138"/>
      <c r="N178" s="138"/>
      <c r="O178" s="138"/>
      <c r="P178" s="138"/>
      <c r="Q178" s="138"/>
      <c r="R178" s="138"/>
      <c r="S178" s="138"/>
      <c r="T178" s="79"/>
    </row>
    <row r="179" spans="1:20" ht="20.100000000000001" customHeight="1">
      <c r="A179" s="78"/>
      <c r="B179" s="258">
        <f>IF(A179=0, 0,(LOOKUP(A179,'Product list'!$B$2:$D$15,'Product list'!$D$2:$D$15)))</f>
        <v>0</v>
      </c>
      <c r="C179" s="38">
        <f>IF(B179=0, 0,(_xlfn.XLOOKUP(B179,'Product list'!$D$3:$D$15,'Product list'!$E$3:$E$15)))</f>
        <v>0</v>
      </c>
      <c r="D179" s="259"/>
      <c r="E179" s="38">
        <f t="shared" si="12"/>
        <v>0</v>
      </c>
      <c r="F179" s="38"/>
      <c r="G179" s="138"/>
      <c r="H179" s="138"/>
      <c r="I179" s="138"/>
      <c r="J179" s="138"/>
      <c r="K179" s="138"/>
      <c r="L179" s="138"/>
      <c r="M179" s="138"/>
      <c r="N179" s="138"/>
      <c r="O179" s="138"/>
      <c r="P179" s="138"/>
      <c r="Q179" s="138"/>
      <c r="R179" s="138"/>
      <c r="S179" s="138"/>
      <c r="T179" s="79"/>
    </row>
    <row r="180" spans="1:20" ht="20.100000000000001" customHeight="1">
      <c r="A180" s="78"/>
      <c r="B180" s="258">
        <f>IF(A180=0, 0,(LOOKUP(A180,'Product list'!$B$2:$D$15,'Product list'!$D$2:$D$15)))</f>
        <v>0</v>
      </c>
      <c r="C180" s="38">
        <f>IF(B180=0, 0,(_xlfn.XLOOKUP(B180,'Product list'!$D$3:$D$15,'Product list'!$E$3:$E$15)))</f>
        <v>0</v>
      </c>
      <c r="D180" s="259"/>
      <c r="E180" s="38">
        <f t="shared" si="12"/>
        <v>0</v>
      </c>
      <c r="F180" s="38"/>
      <c r="G180" s="138"/>
      <c r="H180" s="138"/>
      <c r="I180" s="138"/>
      <c r="J180" s="138"/>
      <c r="K180" s="138"/>
      <c r="L180" s="138"/>
      <c r="M180" s="138"/>
      <c r="N180" s="138"/>
      <c r="O180" s="138"/>
      <c r="P180" s="138"/>
      <c r="Q180" s="138"/>
      <c r="R180" s="138"/>
      <c r="S180" s="138"/>
      <c r="T180" s="79"/>
    </row>
    <row r="181" spans="1:20" ht="20.100000000000001" customHeight="1">
      <c r="A181" s="78"/>
      <c r="B181" s="258">
        <f>IF(A181=0, 0,(LOOKUP(A181,'Product list'!$B$2:$D$15,'Product list'!$D$2:$D$15)))</f>
        <v>0</v>
      </c>
      <c r="C181" s="38">
        <f>IF(B181=0, 0,(_xlfn.XLOOKUP(B181,'Product list'!$D$3:$D$15,'Product list'!$E$3:$E$15)))</f>
        <v>0</v>
      </c>
      <c r="D181" s="259"/>
      <c r="E181" s="38">
        <f t="shared" si="12"/>
        <v>0</v>
      </c>
      <c r="F181" s="38"/>
      <c r="G181" s="138"/>
      <c r="H181" s="138"/>
      <c r="I181" s="138"/>
      <c r="J181" s="138"/>
      <c r="K181" s="138"/>
      <c r="L181" s="138"/>
      <c r="M181" s="138"/>
      <c r="N181" s="138"/>
      <c r="O181" s="138"/>
      <c r="P181" s="138"/>
      <c r="Q181" s="138"/>
      <c r="R181" s="138"/>
      <c r="S181" s="138"/>
      <c r="T181" s="79"/>
    </row>
    <row r="182" spans="1:20" ht="20.100000000000001" customHeight="1">
      <c r="A182" s="78"/>
      <c r="B182" s="258">
        <f>IF(A182=0, 0,(LOOKUP(A182,'Product list'!$B$2:$D$15,'Product list'!$D$2:$D$15)))</f>
        <v>0</v>
      </c>
      <c r="C182" s="38">
        <f>IF(B182=0, 0,(_xlfn.XLOOKUP(B182,'Product list'!$D$3:$D$15,'Product list'!$E$3:$E$15)))</f>
        <v>0</v>
      </c>
      <c r="D182" s="259"/>
      <c r="E182" s="38">
        <f t="shared" si="12"/>
        <v>0</v>
      </c>
      <c r="F182" s="38"/>
      <c r="G182" s="138"/>
      <c r="H182" s="138"/>
      <c r="I182" s="138"/>
      <c r="J182" s="138"/>
      <c r="K182" s="138"/>
      <c r="L182" s="138"/>
      <c r="M182" s="138"/>
      <c r="N182" s="138"/>
      <c r="O182" s="138"/>
      <c r="P182" s="138"/>
      <c r="Q182" s="138"/>
      <c r="R182" s="138"/>
      <c r="S182" s="138"/>
      <c r="T182" s="79"/>
    </row>
    <row r="183" spans="1:20" ht="20.100000000000001" customHeight="1">
      <c r="A183" s="78"/>
      <c r="B183" s="258">
        <f>IF(A183=0, 0,(LOOKUP(A183,'Product list'!$B$2:$D$15,'Product list'!$D$2:$D$15)))</f>
        <v>0</v>
      </c>
      <c r="C183" s="38">
        <f>IF(B183=0, 0,(_xlfn.XLOOKUP(B183,'Product list'!$D$3:$D$15,'Product list'!$E$3:$E$15)))</f>
        <v>0</v>
      </c>
      <c r="D183" s="259"/>
      <c r="E183" s="38">
        <f t="shared" si="12"/>
        <v>0</v>
      </c>
      <c r="F183" s="38"/>
      <c r="G183" s="138"/>
      <c r="H183" s="138"/>
      <c r="I183" s="138"/>
      <c r="J183" s="138"/>
      <c r="K183" s="138"/>
      <c r="L183" s="138"/>
      <c r="M183" s="138"/>
      <c r="N183" s="138"/>
      <c r="O183" s="138"/>
      <c r="P183" s="138"/>
      <c r="Q183" s="138"/>
      <c r="R183" s="138"/>
      <c r="S183" s="138"/>
      <c r="T183" s="79"/>
    </row>
    <row r="184" spans="1:20" ht="20.100000000000001" customHeight="1">
      <c r="A184" s="78"/>
      <c r="B184" s="258">
        <f>IF(A184=0, 0,(LOOKUP(A184,'Product list'!$B$2:$D$15,'Product list'!$D$2:$D$15)))</f>
        <v>0</v>
      </c>
      <c r="C184" s="38">
        <f>IF(B184=0, 0,(_xlfn.XLOOKUP(B184,'Product list'!$D$3:$D$15,'Product list'!$E$3:$E$15)))</f>
        <v>0</v>
      </c>
      <c r="D184" s="259"/>
      <c r="E184" s="38">
        <f t="shared" si="12"/>
        <v>0</v>
      </c>
      <c r="F184" s="38"/>
      <c r="G184" s="138"/>
      <c r="H184" s="138"/>
      <c r="I184" s="138"/>
      <c r="J184" s="138"/>
      <c r="K184" s="138"/>
      <c r="L184" s="138"/>
      <c r="M184" s="138"/>
      <c r="N184" s="138"/>
      <c r="O184" s="138"/>
      <c r="P184" s="138"/>
      <c r="Q184" s="138"/>
      <c r="R184" s="138"/>
      <c r="S184" s="138"/>
      <c r="T184" s="79"/>
    </row>
    <row r="185" spans="1:20" ht="20.100000000000001" customHeight="1">
      <c r="A185" s="78"/>
      <c r="B185" s="258">
        <f>IF(A185=0, 0,(LOOKUP(A185,'Product list'!$B$2:$D$15,'Product list'!$D$2:$D$15)))</f>
        <v>0</v>
      </c>
      <c r="C185" s="38">
        <f>IF(B185=0, 0,(_xlfn.XLOOKUP(B185,'Product list'!$D$3:$D$15,'Product list'!$E$3:$E$15)))</f>
        <v>0</v>
      </c>
      <c r="D185" s="259"/>
      <c r="E185" s="38">
        <f t="shared" si="12"/>
        <v>0</v>
      </c>
      <c r="F185" s="38"/>
      <c r="G185" s="138"/>
      <c r="H185" s="138"/>
      <c r="I185" s="138"/>
      <c r="J185" s="138"/>
      <c r="K185" s="138"/>
      <c r="L185" s="138"/>
      <c r="M185" s="138"/>
      <c r="N185" s="138"/>
      <c r="O185" s="138"/>
      <c r="P185" s="138"/>
      <c r="Q185" s="138"/>
      <c r="R185" s="138"/>
      <c r="S185" s="138"/>
      <c r="T185" s="79"/>
    </row>
    <row r="186" spans="1:20" ht="20.100000000000001" customHeight="1">
      <c r="A186" s="78"/>
      <c r="B186" s="258">
        <f>IF(A186=0, 0,(LOOKUP(A186,'Product list'!$B$2:$D$15,'Product list'!$D$2:$D$15)))</f>
        <v>0</v>
      </c>
      <c r="C186" s="38">
        <f>IF(B186=0, 0,(_xlfn.XLOOKUP(B186,'Product list'!$D$3:$D$15,'Product list'!$E$3:$E$15)))</f>
        <v>0</v>
      </c>
      <c r="D186" s="259"/>
      <c r="E186" s="38">
        <f t="shared" si="12"/>
        <v>0</v>
      </c>
      <c r="F186" s="38"/>
      <c r="G186" s="138"/>
      <c r="H186" s="138"/>
      <c r="I186" s="138"/>
      <c r="J186" s="138"/>
      <c r="K186" s="138"/>
      <c r="L186" s="138"/>
      <c r="M186" s="138"/>
      <c r="N186" s="138"/>
      <c r="O186" s="138"/>
      <c r="P186" s="138"/>
      <c r="Q186" s="138"/>
      <c r="R186" s="138"/>
      <c r="S186" s="138"/>
      <c r="T186" s="79"/>
    </row>
    <row r="187" spans="1:20" ht="20.100000000000001" customHeight="1">
      <c r="A187" s="78"/>
      <c r="B187" s="258">
        <f>IF(A187=0, 0,(LOOKUP(A187,'Product list'!$B$2:$D$15,'Product list'!$D$2:$D$15)))</f>
        <v>0</v>
      </c>
      <c r="C187" s="38">
        <f>IF(B187=0, 0,(_xlfn.XLOOKUP(B187,'Product list'!$D$3:$D$15,'Product list'!$E$3:$E$15)))</f>
        <v>0</v>
      </c>
      <c r="D187" s="259"/>
      <c r="E187" s="38">
        <f t="shared" si="12"/>
        <v>0</v>
      </c>
      <c r="F187" s="38"/>
      <c r="G187" s="138"/>
      <c r="H187" s="138"/>
      <c r="I187" s="138"/>
      <c r="J187" s="138"/>
      <c r="K187" s="138"/>
      <c r="L187" s="138"/>
      <c r="M187" s="138"/>
      <c r="N187" s="138"/>
      <c r="O187" s="138"/>
      <c r="P187" s="138"/>
      <c r="Q187" s="138"/>
      <c r="R187" s="138"/>
      <c r="S187" s="138"/>
      <c r="T187" s="79"/>
    </row>
    <row r="188" spans="1:20" ht="20.100000000000001" customHeight="1">
      <c r="A188" s="78"/>
      <c r="B188" s="258">
        <f>IF(A188=0, 0,(LOOKUP(A188,'Product list'!$B$2:$D$15,'Product list'!$D$2:$D$15)))</f>
        <v>0</v>
      </c>
      <c r="C188" s="38">
        <f>IF(B188=0, 0,(_xlfn.XLOOKUP(B188,'Product list'!$D$3:$D$15,'Product list'!$E$3:$E$15)))</f>
        <v>0</v>
      </c>
      <c r="D188" s="259"/>
      <c r="E188" s="38">
        <f t="shared" si="12"/>
        <v>0</v>
      </c>
      <c r="F188" s="38"/>
      <c r="G188" s="138"/>
      <c r="H188" s="138"/>
      <c r="I188" s="138"/>
      <c r="J188" s="138"/>
      <c r="K188" s="138"/>
      <c r="L188" s="138"/>
      <c r="M188" s="138"/>
      <c r="N188" s="138"/>
      <c r="O188" s="138"/>
      <c r="P188" s="138"/>
      <c r="Q188" s="138"/>
      <c r="R188" s="138"/>
      <c r="S188" s="138"/>
      <c r="T188" s="79"/>
    </row>
    <row r="189" spans="1:20" ht="20.100000000000001" customHeight="1">
      <c r="A189" s="78"/>
      <c r="B189" s="258">
        <f>IF(A189=0, 0,(LOOKUP(A189,'Product list'!$B$2:$D$15,'Product list'!$D$2:$D$15)))</f>
        <v>0</v>
      </c>
      <c r="C189" s="38">
        <f>IF(B189=0, 0,(_xlfn.XLOOKUP(B189,'Product list'!$D$3:$D$15,'Product list'!$E$3:$E$15)))</f>
        <v>0</v>
      </c>
      <c r="D189" s="259"/>
      <c r="E189" s="38">
        <f t="shared" si="12"/>
        <v>0</v>
      </c>
      <c r="F189" s="38"/>
      <c r="G189" s="138"/>
      <c r="H189" s="138"/>
      <c r="I189" s="138"/>
      <c r="J189" s="138"/>
      <c r="K189" s="138"/>
      <c r="L189" s="138"/>
      <c r="M189" s="138"/>
      <c r="N189" s="138"/>
      <c r="O189" s="138"/>
      <c r="P189" s="138"/>
      <c r="Q189" s="138"/>
      <c r="R189" s="138"/>
      <c r="S189" s="138"/>
      <c r="T189" s="79"/>
    </row>
    <row r="190" spans="1:20" ht="20.100000000000001" customHeight="1">
      <c r="A190" s="78"/>
      <c r="B190" s="258">
        <f>IF(A190=0, 0,(LOOKUP(A190,'Product list'!$B$2:$D$15,'Product list'!$D$2:$D$15)))</f>
        <v>0</v>
      </c>
      <c r="C190" s="38">
        <f>IF(B190=0, 0,(_xlfn.XLOOKUP(B190,'Product list'!$D$3:$D$15,'Product list'!$E$3:$E$15)))</f>
        <v>0</v>
      </c>
      <c r="D190" s="259"/>
      <c r="E190" s="38">
        <f t="shared" si="12"/>
        <v>0</v>
      </c>
      <c r="F190" s="38"/>
      <c r="G190" s="138"/>
      <c r="H190" s="138"/>
      <c r="I190" s="138"/>
      <c r="J190" s="138"/>
      <c r="K190" s="138"/>
      <c r="L190" s="138"/>
      <c r="M190" s="138"/>
      <c r="N190" s="138"/>
      <c r="O190" s="138"/>
      <c r="P190" s="138"/>
      <c r="Q190" s="138"/>
      <c r="R190" s="138"/>
      <c r="S190" s="138"/>
      <c r="T190" s="79"/>
    </row>
    <row r="191" spans="1:20" ht="20.100000000000001" customHeight="1">
      <c r="A191" s="78"/>
      <c r="B191" s="258">
        <f>IF(A191=0, 0,(LOOKUP(A191,'Product list'!$B$2:$D$15,'Product list'!$D$2:$D$15)))</f>
        <v>0</v>
      </c>
      <c r="C191" s="38">
        <f>IF(B191=0, 0,(_xlfn.XLOOKUP(B191,'Product list'!$D$3:$D$15,'Product list'!$E$3:$E$15)))</f>
        <v>0</v>
      </c>
      <c r="D191" s="259"/>
      <c r="E191" s="38">
        <f t="shared" si="12"/>
        <v>0</v>
      </c>
      <c r="F191" s="38"/>
      <c r="G191" s="138"/>
      <c r="H191" s="138"/>
      <c r="I191" s="138"/>
      <c r="J191" s="138"/>
      <c r="K191" s="138"/>
      <c r="L191" s="138"/>
      <c r="M191" s="138"/>
      <c r="N191" s="138"/>
      <c r="O191" s="138"/>
      <c r="P191" s="138"/>
      <c r="Q191" s="138"/>
      <c r="R191" s="138"/>
      <c r="S191" s="138"/>
      <c r="T191" s="79"/>
    </row>
    <row r="192" spans="1:20" ht="20.100000000000001" customHeight="1">
      <c r="A192" s="78"/>
      <c r="B192" s="258">
        <f>IF(A192=0, 0,(LOOKUP(A192,'Product list'!$B$2:$D$15,'Product list'!$D$2:$D$15)))</f>
        <v>0</v>
      </c>
      <c r="C192" s="38">
        <f>IF(B192=0, 0,(_xlfn.XLOOKUP(B192,'Product list'!$D$3:$D$15,'Product list'!$E$3:$E$15)))</f>
        <v>0</v>
      </c>
      <c r="D192" s="259"/>
      <c r="E192" s="38">
        <f t="shared" si="12"/>
        <v>0</v>
      </c>
      <c r="F192" s="38"/>
      <c r="G192" s="138"/>
      <c r="H192" s="138"/>
      <c r="I192" s="138"/>
      <c r="J192" s="138"/>
      <c r="K192" s="138"/>
      <c r="L192" s="138"/>
      <c r="M192" s="138"/>
      <c r="N192" s="138"/>
      <c r="O192" s="138"/>
      <c r="P192" s="138"/>
      <c r="Q192" s="138"/>
      <c r="R192" s="138"/>
      <c r="S192" s="138"/>
      <c r="T192" s="79"/>
    </row>
    <row r="193" spans="1:20" ht="20.100000000000001" customHeight="1">
      <c r="A193" s="78"/>
      <c r="B193" s="258">
        <f>IF(A193=0, 0,(LOOKUP(A193,'Product list'!$B$2:$D$15,'Product list'!$D$2:$D$15)))</f>
        <v>0</v>
      </c>
      <c r="C193" s="38">
        <f>IF(B193=0, 0,(_xlfn.XLOOKUP(B193,'Product list'!$D$3:$D$15,'Product list'!$E$3:$E$15)))</f>
        <v>0</v>
      </c>
      <c r="D193" s="259"/>
      <c r="E193" s="38">
        <f t="shared" si="12"/>
        <v>0</v>
      </c>
      <c r="F193" s="38"/>
      <c r="G193" s="138"/>
      <c r="H193" s="138"/>
      <c r="I193" s="138"/>
      <c r="J193" s="138"/>
      <c r="K193" s="138"/>
      <c r="L193" s="138"/>
      <c r="M193" s="138"/>
      <c r="N193" s="138"/>
      <c r="O193" s="138"/>
      <c r="P193" s="138"/>
      <c r="Q193" s="138"/>
      <c r="R193" s="138"/>
      <c r="S193" s="138"/>
      <c r="T193" s="79"/>
    </row>
    <row r="194" spans="1:20" ht="20.100000000000001" customHeight="1">
      <c r="A194" s="78"/>
      <c r="B194" s="258">
        <f>IF(A194=0, 0,(LOOKUP(A194,'Product list'!$B$2:$D$15,'Product list'!$D$2:$D$15)))</f>
        <v>0</v>
      </c>
      <c r="C194" s="38">
        <f>IF(B194=0, 0,(_xlfn.XLOOKUP(B194,'Product list'!$D$3:$D$15,'Product list'!$E$3:$E$15)))</f>
        <v>0</v>
      </c>
      <c r="D194" s="259"/>
      <c r="E194" s="38">
        <f t="shared" si="12"/>
        <v>0</v>
      </c>
      <c r="F194" s="38"/>
      <c r="G194" s="138"/>
      <c r="H194" s="138"/>
      <c r="I194" s="138"/>
      <c r="J194" s="138"/>
      <c r="K194" s="138"/>
      <c r="L194" s="138"/>
      <c r="M194" s="138"/>
      <c r="N194" s="138"/>
      <c r="O194" s="138"/>
      <c r="P194" s="138"/>
      <c r="Q194" s="138"/>
      <c r="R194" s="138"/>
      <c r="S194" s="138"/>
      <c r="T194" s="79"/>
    </row>
    <row r="195" spans="1:20" ht="20.100000000000001" customHeight="1">
      <c r="A195" s="78"/>
      <c r="B195" s="258">
        <f>IF(A195=0, 0,(LOOKUP(A195,'Product list'!$B$2:$D$15,'Product list'!$D$2:$D$15)))</f>
        <v>0</v>
      </c>
      <c r="C195" s="38">
        <f>IF(B195=0, 0,(_xlfn.XLOOKUP(B195,'Product list'!$D$3:$D$15,'Product list'!$E$3:$E$15)))</f>
        <v>0</v>
      </c>
      <c r="D195" s="259"/>
      <c r="E195" s="38">
        <f t="shared" si="12"/>
        <v>0</v>
      </c>
      <c r="F195" s="38"/>
      <c r="G195" s="138"/>
      <c r="H195" s="138"/>
      <c r="I195" s="138"/>
      <c r="J195" s="138"/>
      <c r="K195" s="138"/>
      <c r="L195" s="138"/>
      <c r="M195" s="138"/>
      <c r="N195" s="138"/>
      <c r="O195" s="138"/>
      <c r="P195" s="138"/>
      <c r="Q195" s="138"/>
      <c r="R195" s="138"/>
      <c r="S195" s="138"/>
      <c r="T195" s="79"/>
    </row>
    <row r="196" spans="1:20" ht="20.100000000000001" customHeight="1">
      <c r="A196" s="78"/>
      <c r="B196" s="258">
        <f>IF(A196=0, 0,(LOOKUP(A196,'Product list'!$B$2:$D$15,'Product list'!$D$2:$D$15)))</f>
        <v>0</v>
      </c>
      <c r="C196" s="38">
        <f>IF(B196=0, 0,(_xlfn.XLOOKUP(B196,'Product list'!$D$3:$D$15,'Product list'!$E$3:$E$15)))</f>
        <v>0</v>
      </c>
      <c r="D196" s="259"/>
      <c r="E196" s="38">
        <f t="shared" si="12"/>
        <v>0</v>
      </c>
      <c r="F196" s="38"/>
      <c r="G196" s="138"/>
      <c r="H196" s="138"/>
      <c r="I196" s="138"/>
      <c r="J196" s="138"/>
      <c r="K196" s="138"/>
      <c r="L196" s="138"/>
      <c r="M196" s="138"/>
      <c r="N196" s="138"/>
      <c r="O196" s="138"/>
      <c r="P196" s="138"/>
      <c r="Q196" s="138"/>
      <c r="R196" s="138"/>
      <c r="S196" s="138"/>
      <c r="T196" s="79"/>
    </row>
    <row r="197" spans="1:20" ht="20.100000000000001" customHeight="1">
      <c r="A197" s="78"/>
      <c r="B197" s="258">
        <f>IF(A197=0, 0,(LOOKUP(A197,'Product list'!$B$2:$D$15,'Product list'!$D$2:$D$15)))</f>
        <v>0</v>
      </c>
      <c r="C197" s="38">
        <f>IF(B197=0, 0,(_xlfn.XLOOKUP(B197,'Product list'!$D$3:$D$15,'Product list'!$E$3:$E$15)))</f>
        <v>0</v>
      </c>
      <c r="D197" s="259"/>
      <c r="E197" s="38">
        <f t="shared" si="12"/>
        <v>0</v>
      </c>
      <c r="F197" s="38"/>
      <c r="G197" s="138"/>
      <c r="H197" s="138"/>
      <c r="I197" s="138"/>
      <c r="J197" s="138"/>
      <c r="K197" s="138"/>
      <c r="L197" s="138"/>
      <c r="M197" s="138"/>
      <c r="N197" s="138"/>
      <c r="O197" s="138"/>
      <c r="P197" s="138"/>
      <c r="Q197" s="138"/>
      <c r="R197" s="138"/>
      <c r="S197" s="138"/>
      <c r="T197" s="79"/>
    </row>
    <row r="198" spans="1:20" ht="20.100000000000001" customHeight="1">
      <c r="A198" s="78"/>
      <c r="B198" s="258">
        <f>IF(A198=0, 0,(LOOKUP(A198,'Product list'!$B$2:$D$15,'Product list'!$D$2:$D$15)))</f>
        <v>0</v>
      </c>
      <c r="C198" s="38">
        <f>IF(B198=0, 0,(_xlfn.XLOOKUP(B198,'Product list'!$D$3:$D$15,'Product list'!$E$3:$E$15)))</f>
        <v>0</v>
      </c>
      <c r="D198" s="259"/>
      <c r="E198" s="38">
        <f t="shared" si="12"/>
        <v>0</v>
      </c>
      <c r="F198" s="38"/>
      <c r="G198" s="138"/>
      <c r="H198" s="138"/>
      <c r="I198" s="138"/>
      <c r="J198" s="138"/>
      <c r="K198" s="138"/>
      <c r="L198" s="138"/>
      <c r="M198" s="138"/>
      <c r="N198" s="138"/>
      <c r="O198" s="138"/>
      <c r="P198" s="138"/>
      <c r="Q198" s="138"/>
      <c r="R198" s="138"/>
      <c r="S198" s="138"/>
      <c r="T198" s="79"/>
    </row>
    <row r="199" spans="1:20" ht="20.100000000000001" customHeight="1">
      <c r="A199" s="78"/>
      <c r="B199" s="258">
        <f>IF(A199=0, 0,(LOOKUP(A199,'Product list'!$B$2:$D$15,'Product list'!$D$2:$D$15)))</f>
        <v>0</v>
      </c>
      <c r="C199" s="38">
        <f>IF(B199=0, 0,(_xlfn.XLOOKUP(B199,'Product list'!$D$3:$D$15,'Product list'!$E$3:$E$15)))</f>
        <v>0</v>
      </c>
      <c r="D199" s="259"/>
      <c r="E199" s="38">
        <f t="shared" si="12"/>
        <v>0</v>
      </c>
      <c r="F199" s="38"/>
      <c r="G199" s="138"/>
      <c r="H199" s="138"/>
      <c r="I199" s="138"/>
      <c r="J199" s="138"/>
      <c r="K199" s="138"/>
      <c r="L199" s="138"/>
      <c r="M199" s="138"/>
      <c r="N199" s="138"/>
      <c r="O199" s="138"/>
      <c r="P199" s="138"/>
      <c r="Q199" s="138"/>
      <c r="R199" s="138"/>
      <c r="S199" s="138"/>
      <c r="T199" s="79"/>
    </row>
    <row r="200" spans="1:20" ht="20.100000000000001" customHeight="1">
      <c r="A200" s="78"/>
      <c r="B200" s="258">
        <f>IF(A200=0, 0,(LOOKUP(A200,'Product list'!$B$2:$D$15,'Product list'!$D$2:$D$15)))</f>
        <v>0</v>
      </c>
      <c r="C200" s="38">
        <f>IF(B200=0, 0,(_xlfn.XLOOKUP(B200,'Product list'!$D$3:$D$15,'Product list'!$E$3:$E$15)))</f>
        <v>0</v>
      </c>
      <c r="D200" s="259"/>
      <c r="E200" s="38">
        <f t="shared" si="12"/>
        <v>0</v>
      </c>
      <c r="F200" s="38"/>
      <c r="G200" s="138"/>
      <c r="H200" s="138"/>
      <c r="I200" s="138"/>
      <c r="J200" s="138"/>
      <c r="K200" s="138"/>
      <c r="L200" s="138"/>
      <c r="M200" s="138"/>
      <c r="N200" s="138"/>
      <c r="O200" s="138"/>
      <c r="P200" s="138"/>
      <c r="Q200" s="138"/>
      <c r="R200" s="138"/>
      <c r="S200" s="138"/>
      <c r="T200" s="79"/>
    </row>
    <row r="201" spans="1:20" ht="20.100000000000001" customHeight="1">
      <c r="G201" s="23"/>
      <c r="H201" s="23"/>
      <c r="I201" s="23"/>
      <c r="J201" s="23"/>
      <c r="K201" s="24"/>
      <c r="L201" s="25"/>
      <c r="M201" s="26"/>
      <c r="N201" s="23"/>
      <c r="O201" s="27"/>
      <c r="P201" s="27"/>
      <c r="Q201" s="27"/>
      <c r="R201" s="27"/>
      <c r="S201" s="27"/>
      <c r="T201" s="27"/>
    </row>
    <row r="202" spans="1:20" ht="20.100000000000001" customHeight="1">
      <c r="G202" s="23"/>
      <c r="H202" s="23"/>
      <c r="I202" s="23"/>
      <c r="J202" s="23"/>
      <c r="K202" s="24"/>
      <c r="L202" s="25"/>
      <c r="M202" s="26"/>
      <c r="N202" s="23"/>
      <c r="O202" s="27"/>
      <c r="P202" s="27"/>
      <c r="Q202" s="27"/>
      <c r="R202" s="27"/>
      <c r="S202" s="27"/>
      <c r="T202" s="27"/>
    </row>
    <row r="203" spans="1:20" ht="20.100000000000001" customHeight="1">
      <c r="G203" s="23"/>
      <c r="H203" s="23"/>
      <c r="I203" s="23"/>
      <c r="J203" s="23"/>
      <c r="K203" s="24"/>
      <c r="L203" s="25"/>
      <c r="M203" s="26"/>
      <c r="N203" s="23"/>
      <c r="O203" s="27"/>
      <c r="P203" s="27"/>
      <c r="Q203" s="27"/>
      <c r="R203" s="27"/>
      <c r="S203" s="27"/>
      <c r="T203" s="27"/>
    </row>
    <row r="204" spans="1:20" ht="20.100000000000001" customHeight="1">
      <c r="G204" s="23"/>
      <c r="H204" s="23"/>
      <c r="I204" s="23"/>
      <c r="J204" s="23"/>
      <c r="K204" s="24"/>
      <c r="L204" s="25"/>
      <c r="M204" s="26"/>
      <c r="N204" s="23"/>
      <c r="O204" s="27"/>
      <c r="P204" s="27"/>
      <c r="Q204" s="27"/>
      <c r="R204" s="27"/>
      <c r="S204" s="27"/>
      <c r="T204" s="27"/>
    </row>
    <row r="205" spans="1:20" ht="20.100000000000001" customHeight="1">
      <c r="G205" s="23"/>
      <c r="H205" s="23"/>
      <c r="I205" s="23"/>
      <c r="J205" s="23"/>
      <c r="K205" s="24"/>
      <c r="L205" s="25"/>
      <c r="M205" s="26"/>
      <c r="N205" s="23"/>
      <c r="O205" s="27"/>
      <c r="P205" s="27"/>
      <c r="Q205" s="27"/>
      <c r="R205" s="27"/>
      <c r="S205" s="27"/>
      <c r="T205" s="27"/>
    </row>
    <row r="206" spans="1:20" ht="20.100000000000001" customHeight="1">
      <c r="G206" s="23"/>
      <c r="H206" s="23"/>
      <c r="I206" s="23"/>
      <c r="J206" s="23"/>
      <c r="K206" s="24"/>
      <c r="L206" s="25"/>
      <c r="M206" s="26"/>
      <c r="N206" s="23"/>
      <c r="O206" s="27"/>
      <c r="P206" s="27"/>
      <c r="Q206" s="27"/>
      <c r="R206" s="27"/>
      <c r="S206" s="27"/>
      <c r="T206" s="27"/>
    </row>
    <row r="207" spans="1:20" ht="20.100000000000001" customHeight="1">
      <c r="G207" s="23"/>
      <c r="H207" s="23"/>
      <c r="I207" s="23"/>
      <c r="J207" s="23"/>
      <c r="K207" s="24"/>
      <c r="L207" s="25"/>
      <c r="M207" s="26"/>
      <c r="N207" s="23"/>
      <c r="O207" s="27"/>
      <c r="P207" s="27"/>
      <c r="Q207" s="27"/>
      <c r="R207" s="27"/>
      <c r="S207" s="27"/>
      <c r="T207" s="27"/>
    </row>
    <row r="208" spans="1:20" ht="20.100000000000001" customHeight="1">
      <c r="G208" s="23"/>
      <c r="H208" s="23"/>
      <c r="I208" s="23"/>
      <c r="J208" s="23"/>
      <c r="K208" s="24"/>
      <c r="L208" s="25"/>
      <c r="M208" s="26"/>
      <c r="N208" s="23"/>
      <c r="O208" s="27"/>
      <c r="P208" s="27"/>
      <c r="Q208" s="27"/>
      <c r="R208" s="27"/>
      <c r="S208" s="27"/>
      <c r="T208" s="27"/>
    </row>
    <row r="209" spans="7:20" ht="20.100000000000001" customHeight="1">
      <c r="G209" s="23"/>
      <c r="H209" s="23"/>
      <c r="I209" s="23"/>
      <c r="J209" s="23"/>
      <c r="K209" s="24"/>
      <c r="L209" s="25"/>
      <c r="M209" s="26"/>
      <c r="N209" s="23"/>
      <c r="O209" s="27"/>
      <c r="P209" s="27"/>
      <c r="Q209" s="27"/>
      <c r="R209" s="27"/>
      <c r="S209" s="27"/>
      <c r="T209" s="27"/>
    </row>
    <row r="210" spans="7:20" ht="20.100000000000001" customHeight="1">
      <c r="G210" s="23"/>
      <c r="H210" s="23"/>
      <c r="I210" s="23"/>
      <c r="J210" s="23"/>
      <c r="K210" s="24"/>
      <c r="L210" s="25"/>
      <c r="M210" s="26"/>
      <c r="N210" s="23"/>
      <c r="O210" s="27"/>
      <c r="P210" s="27"/>
      <c r="Q210" s="27"/>
      <c r="R210" s="27"/>
      <c r="S210" s="27"/>
      <c r="T210" s="27"/>
    </row>
    <row r="211" spans="7:20" ht="20.100000000000001" customHeight="1">
      <c r="G211" s="23"/>
      <c r="H211" s="23"/>
      <c r="I211" s="23"/>
      <c r="J211" s="23"/>
      <c r="K211" s="24"/>
      <c r="L211" s="25"/>
      <c r="M211" s="26"/>
      <c r="N211" s="23"/>
      <c r="O211" s="27"/>
      <c r="P211" s="27"/>
      <c r="Q211" s="27"/>
      <c r="R211" s="27"/>
      <c r="S211" s="27"/>
      <c r="T211" s="27"/>
    </row>
    <row r="212" spans="7:20" ht="20.100000000000001" customHeight="1">
      <c r="G212" s="23"/>
      <c r="H212" s="23"/>
      <c r="I212" s="23"/>
      <c r="J212" s="23"/>
      <c r="K212" s="24"/>
      <c r="L212" s="25"/>
      <c r="M212" s="26"/>
      <c r="N212" s="23"/>
      <c r="O212" s="27"/>
      <c r="P212" s="27"/>
      <c r="Q212" s="27"/>
      <c r="R212" s="27"/>
      <c r="S212" s="27"/>
      <c r="T212" s="27"/>
    </row>
    <row r="213" spans="7:20" ht="20.100000000000001" customHeight="1">
      <c r="G213" s="23"/>
      <c r="H213" s="23"/>
      <c r="I213" s="23"/>
      <c r="J213" s="23"/>
      <c r="K213" s="24"/>
      <c r="L213" s="25"/>
      <c r="M213" s="26"/>
      <c r="N213" s="23"/>
      <c r="O213" s="27"/>
      <c r="P213" s="27"/>
      <c r="Q213" s="27"/>
      <c r="R213" s="27"/>
      <c r="S213" s="27"/>
      <c r="T213" s="27"/>
    </row>
    <row r="214" spans="7:20" ht="20.100000000000001" customHeight="1">
      <c r="G214" s="23"/>
      <c r="H214" s="23"/>
      <c r="I214" s="23"/>
      <c r="J214" s="23"/>
      <c r="K214" s="24"/>
      <c r="L214" s="25"/>
      <c r="M214" s="26"/>
      <c r="N214" s="23"/>
      <c r="O214" s="27"/>
      <c r="P214" s="27"/>
      <c r="Q214" s="27"/>
      <c r="R214" s="27"/>
      <c r="S214" s="27"/>
      <c r="T214" s="27"/>
    </row>
    <row r="215" spans="7:20" ht="20.100000000000001" customHeight="1">
      <c r="G215" s="23"/>
      <c r="H215" s="23"/>
      <c r="I215" s="23"/>
      <c r="J215" s="23"/>
      <c r="K215" s="24"/>
      <c r="L215" s="25"/>
      <c r="M215" s="26"/>
      <c r="N215" s="23"/>
      <c r="O215" s="27"/>
      <c r="P215" s="27"/>
      <c r="Q215" s="27"/>
      <c r="R215" s="27"/>
      <c r="S215" s="27"/>
      <c r="T215" s="27"/>
    </row>
    <row r="216" spans="7:20" ht="20.100000000000001" customHeight="1">
      <c r="G216" s="23"/>
      <c r="H216" s="23"/>
      <c r="I216" s="23"/>
      <c r="J216" s="23"/>
      <c r="K216" s="24"/>
      <c r="L216" s="25"/>
      <c r="M216" s="26"/>
      <c r="N216" s="23"/>
      <c r="O216" s="27"/>
      <c r="P216" s="27"/>
      <c r="Q216" s="27"/>
      <c r="R216" s="27"/>
      <c r="S216" s="27"/>
      <c r="T216" s="27"/>
    </row>
    <row r="217" spans="7:20" ht="20.100000000000001" customHeight="1">
      <c r="G217" s="23"/>
      <c r="H217" s="23"/>
      <c r="I217" s="23"/>
      <c r="J217" s="23"/>
      <c r="K217" s="24"/>
      <c r="L217" s="25"/>
      <c r="M217" s="26"/>
      <c r="N217" s="23"/>
      <c r="O217" s="27"/>
      <c r="P217" s="27"/>
      <c r="Q217" s="27"/>
      <c r="R217" s="27"/>
      <c r="S217" s="27"/>
      <c r="T217" s="27"/>
    </row>
    <row r="218" spans="7:20" ht="20.100000000000001" customHeight="1">
      <c r="G218" s="23"/>
      <c r="H218" s="23"/>
      <c r="I218" s="23"/>
      <c r="J218" s="23"/>
      <c r="K218" s="24"/>
      <c r="L218" s="25"/>
      <c r="M218" s="26"/>
      <c r="N218" s="23"/>
      <c r="O218" s="27"/>
      <c r="P218" s="27"/>
      <c r="Q218" s="27"/>
      <c r="R218" s="27"/>
      <c r="S218" s="27"/>
      <c r="T218" s="27"/>
    </row>
    <row r="219" spans="7:20" ht="20.100000000000001" customHeight="1">
      <c r="G219" s="23"/>
      <c r="H219" s="23"/>
      <c r="I219" s="23"/>
      <c r="J219" s="23"/>
      <c r="K219" s="24"/>
      <c r="L219" s="25"/>
      <c r="M219" s="26"/>
      <c r="N219" s="23"/>
      <c r="O219" s="27"/>
      <c r="P219" s="27"/>
      <c r="Q219" s="27"/>
      <c r="R219" s="27"/>
      <c r="S219" s="27"/>
      <c r="T219" s="27"/>
    </row>
    <row r="220" spans="7:20" ht="20.100000000000001" customHeight="1">
      <c r="G220" s="23"/>
      <c r="H220" s="23"/>
      <c r="I220" s="23"/>
      <c r="J220" s="23"/>
      <c r="K220" s="24"/>
      <c r="L220" s="25"/>
      <c r="M220" s="26"/>
      <c r="N220" s="23"/>
      <c r="O220" s="27"/>
      <c r="P220" s="27"/>
      <c r="Q220" s="27"/>
      <c r="R220" s="27"/>
      <c r="S220" s="27"/>
      <c r="T220" s="27"/>
    </row>
    <row r="221" spans="7:20" ht="20.100000000000001" customHeight="1">
      <c r="G221" s="23"/>
      <c r="H221" s="23"/>
      <c r="I221" s="23"/>
      <c r="J221" s="23"/>
      <c r="K221" s="24"/>
      <c r="L221" s="25"/>
      <c r="M221" s="26"/>
      <c r="N221" s="23"/>
      <c r="O221" s="27"/>
      <c r="P221" s="27"/>
      <c r="Q221" s="27"/>
      <c r="R221" s="27"/>
      <c r="S221" s="27"/>
      <c r="T221" s="27"/>
    </row>
    <row r="222" spans="7:20" ht="20.100000000000001" customHeight="1">
      <c r="G222" s="23"/>
      <c r="H222" s="23"/>
      <c r="I222" s="23"/>
      <c r="J222" s="23"/>
      <c r="K222" s="24"/>
      <c r="L222" s="25"/>
      <c r="M222" s="26"/>
      <c r="N222" s="23"/>
      <c r="O222" s="27"/>
      <c r="P222" s="27"/>
      <c r="Q222" s="27"/>
      <c r="R222" s="27"/>
      <c r="S222" s="27"/>
      <c r="T222" s="27"/>
    </row>
    <row r="223" spans="7:20" ht="20.100000000000001" customHeight="1">
      <c r="G223" s="23"/>
      <c r="H223" s="23"/>
      <c r="I223" s="23"/>
      <c r="J223" s="23"/>
      <c r="K223" s="24"/>
      <c r="L223" s="25"/>
      <c r="M223" s="26"/>
      <c r="N223" s="23"/>
      <c r="O223" s="27"/>
      <c r="P223" s="27"/>
      <c r="Q223" s="27"/>
      <c r="R223" s="27"/>
      <c r="S223" s="27"/>
      <c r="T223" s="27"/>
    </row>
    <row r="224" spans="7:20" ht="20.100000000000001" customHeight="1">
      <c r="G224" s="23"/>
      <c r="H224" s="23"/>
      <c r="I224" s="23"/>
      <c r="J224" s="23"/>
      <c r="K224" s="24"/>
      <c r="L224" s="25"/>
      <c r="M224" s="26"/>
      <c r="N224" s="23"/>
      <c r="O224" s="27"/>
      <c r="P224" s="27"/>
      <c r="Q224" s="27"/>
      <c r="R224" s="27"/>
      <c r="S224" s="27"/>
      <c r="T224" s="27"/>
    </row>
    <row r="225" spans="7:20" ht="20.100000000000001" customHeight="1">
      <c r="G225" s="23"/>
      <c r="H225" s="23"/>
      <c r="I225" s="23"/>
      <c r="J225" s="23"/>
      <c r="K225" s="24"/>
      <c r="L225" s="25"/>
      <c r="M225" s="26"/>
      <c r="N225" s="23"/>
      <c r="O225" s="27"/>
      <c r="P225" s="27"/>
      <c r="Q225" s="27"/>
      <c r="R225" s="27"/>
      <c r="S225" s="27"/>
      <c r="T225" s="27"/>
    </row>
    <row r="226" spans="7:20" ht="20.100000000000001" customHeight="1">
      <c r="G226" s="23"/>
      <c r="H226" s="23"/>
      <c r="I226" s="23"/>
      <c r="J226" s="23"/>
      <c r="K226" s="24"/>
      <c r="L226" s="25"/>
      <c r="M226" s="26"/>
      <c r="N226" s="23"/>
      <c r="O226" s="27"/>
      <c r="P226" s="27"/>
      <c r="Q226" s="27"/>
      <c r="R226" s="27"/>
      <c r="S226" s="27"/>
      <c r="T226" s="27"/>
    </row>
    <row r="227" spans="7:20" ht="20.100000000000001" customHeight="1">
      <c r="G227" s="23"/>
      <c r="H227" s="23"/>
      <c r="I227" s="23"/>
      <c r="J227" s="23"/>
      <c r="K227" s="24"/>
      <c r="L227" s="25"/>
      <c r="M227" s="26"/>
      <c r="N227" s="23"/>
      <c r="O227" s="27"/>
      <c r="P227" s="27"/>
      <c r="Q227" s="27"/>
      <c r="R227" s="27"/>
      <c r="S227" s="27"/>
      <c r="T227" s="27"/>
    </row>
    <row r="228" spans="7:20" ht="20.100000000000001" customHeight="1">
      <c r="G228" s="23"/>
      <c r="H228" s="23"/>
      <c r="I228" s="23"/>
      <c r="J228" s="23"/>
      <c r="K228" s="24"/>
      <c r="L228" s="25"/>
      <c r="M228" s="26"/>
      <c r="N228" s="23"/>
      <c r="O228" s="27"/>
      <c r="P228" s="27"/>
      <c r="Q228" s="27"/>
      <c r="R228" s="27"/>
      <c r="S228" s="27"/>
      <c r="T228" s="27"/>
    </row>
    <row r="229" spans="7:20" ht="20.100000000000001" customHeight="1">
      <c r="G229" s="23"/>
      <c r="H229" s="23"/>
      <c r="I229" s="23"/>
      <c r="J229" s="23"/>
      <c r="K229" s="24"/>
      <c r="L229" s="25"/>
      <c r="M229" s="26"/>
      <c r="N229" s="23"/>
      <c r="O229" s="27"/>
      <c r="P229" s="27"/>
      <c r="Q229" s="27"/>
      <c r="R229" s="27"/>
      <c r="S229" s="27"/>
      <c r="T229" s="27"/>
    </row>
    <row r="230" spans="7:20" ht="20.100000000000001" customHeight="1">
      <c r="G230" s="23"/>
      <c r="H230" s="23"/>
      <c r="I230" s="23"/>
      <c r="J230" s="23"/>
      <c r="K230" s="24"/>
      <c r="L230" s="25"/>
      <c r="M230" s="26"/>
      <c r="N230" s="23"/>
      <c r="O230" s="27"/>
      <c r="P230" s="27"/>
      <c r="Q230" s="27"/>
      <c r="R230" s="27"/>
      <c r="S230" s="27"/>
      <c r="T230" s="27"/>
    </row>
    <row r="231" spans="7:20" ht="20.100000000000001" customHeight="1">
      <c r="G231" s="23"/>
      <c r="H231" s="23"/>
      <c r="I231" s="23"/>
      <c r="J231" s="23"/>
      <c r="K231" s="24"/>
      <c r="L231" s="25"/>
      <c r="M231" s="26"/>
      <c r="N231" s="23"/>
      <c r="O231" s="27"/>
      <c r="P231" s="27"/>
      <c r="Q231" s="27"/>
      <c r="R231" s="27"/>
      <c r="S231" s="27"/>
      <c r="T231" s="27"/>
    </row>
    <row r="232" spans="7:20" ht="20.100000000000001" customHeight="1">
      <c r="G232" s="23"/>
      <c r="H232" s="23"/>
      <c r="I232" s="23"/>
      <c r="J232" s="23"/>
      <c r="K232" s="24"/>
      <c r="L232" s="25"/>
      <c r="M232" s="26"/>
      <c r="N232" s="23"/>
      <c r="O232" s="27"/>
      <c r="P232" s="27"/>
      <c r="Q232" s="27"/>
      <c r="R232" s="27"/>
      <c r="S232" s="27"/>
      <c r="T232" s="27"/>
    </row>
    <row r="233" spans="7:20" ht="20.100000000000001" customHeight="1">
      <c r="G233" s="23"/>
      <c r="H233" s="23"/>
      <c r="I233" s="23"/>
      <c r="J233" s="23"/>
      <c r="K233" s="24"/>
      <c r="L233" s="25"/>
      <c r="M233" s="26"/>
      <c r="N233" s="23"/>
      <c r="O233" s="27"/>
      <c r="P233" s="27"/>
      <c r="Q233" s="27"/>
      <c r="R233" s="27"/>
      <c r="S233" s="27"/>
      <c r="T233" s="27"/>
    </row>
    <row r="234" spans="7:20" ht="20.100000000000001" customHeight="1">
      <c r="G234" s="23"/>
      <c r="H234" s="23"/>
      <c r="I234" s="23"/>
      <c r="J234" s="23"/>
      <c r="K234" s="24"/>
      <c r="L234" s="25"/>
      <c r="M234" s="26"/>
      <c r="N234" s="23"/>
      <c r="O234" s="27"/>
      <c r="P234" s="27"/>
      <c r="Q234" s="27"/>
      <c r="R234" s="27"/>
      <c r="S234" s="27"/>
      <c r="T234" s="27"/>
    </row>
    <row r="235" spans="7:20" ht="20.100000000000001" customHeight="1">
      <c r="G235" s="23"/>
      <c r="H235" s="23"/>
      <c r="I235" s="23"/>
      <c r="J235" s="23"/>
      <c r="K235" s="24"/>
      <c r="L235" s="25"/>
      <c r="M235" s="26"/>
      <c r="N235" s="23"/>
      <c r="O235" s="27"/>
      <c r="P235" s="27"/>
      <c r="Q235" s="27"/>
      <c r="R235" s="27"/>
      <c r="S235" s="27"/>
      <c r="T235" s="27"/>
    </row>
    <row r="236" spans="7:20" ht="20.100000000000001" customHeight="1">
      <c r="G236" s="23"/>
      <c r="H236" s="23"/>
      <c r="I236" s="23"/>
      <c r="J236" s="23"/>
      <c r="K236" s="24"/>
      <c r="L236" s="25"/>
      <c r="M236" s="26"/>
      <c r="N236" s="23"/>
      <c r="O236" s="27"/>
      <c r="P236" s="27"/>
      <c r="Q236" s="27"/>
      <c r="R236" s="27"/>
      <c r="S236" s="27"/>
      <c r="T236" s="27"/>
    </row>
    <row r="237" spans="7:20" ht="20.100000000000001" customHeight="1">
      <c r="G237" s="23"/>
      <c r="H237" s="23"/>
      <c r="I237" s="23"/>
      <c r="J237" s="23"/>
      <c r="K237" s="24"/>
      <c r="L237" s="25"/>
      <c r="M237" s="26"/>
      <c r="N237" s="23"/>
      <c r="O237" s="27"/>
      <c r="P237" s="27"/>
      <c r="Q237" s="27"/>
      <c r="R237" s="27"/>
      <c r="S237" s="27"/>
      <c r="T237" s="27"/>
    </row>
    <row r="238" spans="7:20" ht="20.100000000000001" customHeight="1">
      <c r="G238" s="23"/>
      <c r="H238" s="23"/>
      <c r="I238" s="23"/>
      <c r="J238" s="23"/>
      <c r="K238" s="24"/>
      <c r="L238" s="25"/>
      <c r="M238" s="26"/>
      <c r="N238" s="23"/>
      <c r="O238" s="27"/>
      <c r="P238" s="27"/>
      <c r="Q238" s="27"/>
      <c r="R238" s="27"/>
      <c r="S238" s="27"/>
      <c r="T238" s="27"/>
    </row>
    <row r="239" spans="7:20" ht="20.100000000000001" customHeight="1">
      <c r="G239" s="23"/>
      <c r="H239" s="23"/>
      <c r="I239" s="23"/>
      <c r="J239" s="23"/>
      <c r="K239" s="24"/>
      <c r="L239" s="25"/>
      <c r="M239" s="26"/>
      <c r="N239" s="23"/>
      <c r="O239" s="27"/>
      <c r="P239" s="27"/>
      <c r="Q239" s="27"/>
      <c r="R239" s="27"/>
      <c r="S239" s="27"/>
      <c r="T239" s="27"/>
    </row>
    <row r="240" spans="7:20" ht="20.100000000000001" customHeight="1">
      <c r="G240" s="23"/>
      <c r="H240" s="23"/>
      <c r="I240" s="23"/>
      <c r="J240" s="23"/>
      <c r="K240" s="24"/>
      <c r="L240" s="25"/>
      <c r="M240" s="26"/>
      <c r="N240" s="23"/>
      <c r="O240" s="27"/>
      <c r="P240" s="27"/>
      <c r="Q240" s="27"/>
      <c r="R240" s="27"/>
      <c r="S240" s="27"/>
      <c r="T240" s="27"/>
    </row>
    <row r="241" spans="7:20" ht="20.100000000000001" customHeight="1">
      <c r="G241" s="23"/>
      <c r="H241" s="23"/>
      <c r="I241" s="23"/>
      <c r="J241" s="23"/>
      <c r="K241" s="24"/>
      <c r="L241" s="25"/>
      <c r="M241" s="26"/>
      <c r="N241" s="23"/>
      <c r="O241" s="27"/>
      <c r="P241" s="27"/>
      <c r="Q241" s="27"/>
      <c r="R241" s="27"/>
      <c r="S241" s="27"/>
      <c r="T241" s="27"/>
    </row>
    <row r="242" spans="7:20" ht="20.100000000000001" customHeight="1">
      <c r="G242" s="23"/>
      <c r="H242" s="23"/>
      <c r="I242" s="23"/>
      <c r="J242" s="23"/>
      <c r="K242" s="24"/>
      <c r="L242" s="25"/>
      <c r="M242" s="26"/>
      <c r="N242" s="23"/>
      <c r="O242" s="27"/>
      <c r="P242" s="27"/>
      <c r="Q242" s="27"/>
      <c r="R242" s="27"/>
      <c r="S242" s="27"/>
      <c r="T242" s="27"/>
    </row>
    <row r="243" spans="7:20" ht="20.100000000000001" customHeight="1">
      <c r="G243" s="23"/>
      <c r="H243" s="23"/>
      <c r="I243" s="23"/>
      <c r="J243" s="23"/>
      <c r="K243" s="24"/>
      <c r="L243" s="25"/>
      <c r="M243" s="26"/>
      <c r="N243" s="23"/>
      <c r="O243" s="27"/>
      <c r="P243" s="27"/>
      <c r="Q243" s="27"/>
      <c r="R243" s="27"/>
      <c r="S243" s="27"/>
      <c r="T243" s="27"/>
    </row>
    <row r="244" spans="7:20" ht="20.100000000000001" customHeight="1">
      <c r="G244" s="23"/>
      <c r="H244" s="23"/>
      <c r="I244" s="23"/>
      <c r="J244" s="23"/>
      <c r="K244" s="24"/>
      <c r="L244" s="25"/>
      <c r="M244" s="26"/>
      <c r="N244" s="23"/>
      <c r="O244" s="27"/>
      <c r="P244" s="27"/>
      <c r="Q244" s="27"/>
      <c r="R244" s="27"/>
      <c r="S244" s="27"/>
      <c r="T244" s="27"/>
    </row>
    <row r="245" spans="7:20" ht="20.100000000000001" customHeight="1">
      <c r="G245" s="23"/>
      <c r="H245" s="23"/>
      <c r="I245" s="23"/>
      <c r="J245" s="23"/>
      <c r="K245" s="24"/>
      <c r="L245" s="25"/>
      <c r="M245" s="26"/>
      <c r="N245" s="23"/>
      <c r="O245" s="27"/>
      <c r="P245" s="27"/>
      <c r="Q245" s="27"/>
      <c r="R245" s="27"/>
      <c r="S245" s="27"/>
      <c r="T245" s="27"/>
    </row>
    <row r="246" spans="7:20" ht="20.100000000000001" customHeight="1">
      <c r="G246" s="23"/>
      <c r="H246" s="23"/>
      <c r="I246" s="23"/>
      <c r="J246" s="23"/>
      <c r="K246" s="24"/>
      <c r="L246" s="25"/>
      <c r="M246" s="26"/>
      <c r="N246" s="23"/>
      <c r="O246" s="27"/>
      <c r="P246" s="27"/>
      <c r="Q246" s="27"/>
      <c r="R246" s="27"/>
      <c r="S246" s="27"/>
      <c r="T246" s="27"/>
    </row>
    <row r="247" spans="7:20" ht="20.100000000000001" customHeight="1">
      <c r="G247" s="23"/>
      <c r="H247" s="23"/>
      <c r="I247" s="23"/>
      <c r="J247" s="23"/>
      <c r="K247" s="24"/>
      <c r="L247" s="25"/>
      <c r="M247" s="26"/>
      <c r="N247" s="23"/>
      <c r="O247" s="27"/>
      <c r="P247" s="27"/>
      <c r="Q247" s="27"/>
      <c r="R247" s="27"/>
      <c r="S247" s="27"/>
      <c r="T247" s="27"/>
    </row>
    <row r="248" spans="7:20" ht="20.100000000000001" customHeight="1">
      <c r="G248" s="23"/>
      <c r="H248" s="23"/>
      <c r="I248" s="23"/>
      <c r="J248" s="23"/>
      <c r="K248" s="24"/>
      <c r="L248" s="25"/>
      <c r="M248" s="26"/>
      <c r="N248" s="23"/>
      <c r="O248" s="27"/>
      <c r="P248" s="27"/>
      <c r="Q248" s="27"/>
      <c r="R248" s="27"/>
      <c r="S248" s="27"/>
      <c r="T248" s="27"/>
    </row>
    <row r="249" spans="7:20" ht="20.100000000000001" customHeight="1">
      <c r="G249" s="23"/>
      <c r="H249" s="23"/>
      <c r="I249" s="23"/>
      <c r="J249" s="23"/>
      <c r="K249" s="24"/>
      <c r="L249" s="25"/>
      <c r="M249" s="26"/>
      <c r="N249" s="23"/>
      <c r="O249" s="27"/>
      <c r="P249" s="27"/>
      <c r="Q249" s="27"/>
      <c r="R249" s="27"/>
      <c r="S249" s="27"/>
      <c r="T249" s="27"/>
    </row>
    <row r="250" spans="7:20" ht="20.100000000000001" customHeight="1">
      <c r="G250" s="23"/>
      <c r="H250" s="23"/>
      <c r="I250" s="23"/>
      <c r="J250" s="23"/>
      <c r="K250" s="24"/>
      <c r="L250" s="25"/>
      <c r="M250" s="26"/>
      <c r="N250" s="23"/>
      <c r="O250" s="27"/>
      <c r="P250" s="27"/>
      <c r="Q250" s="27"/>
      <c r="R250" s="27"/>
      <c r="S250" s="27"/>
      <c r="T250" s="27"/>
    </row>
    <row r="251" spans="7:20" ht="20.100000000000001" customHeight="1">
      <c r="G251" s="23"/>
      <c r="H251" s="23"/>
      <c r="I251" s="23"/>
      <c r="J251" s="23"/>
      <c r="K251" s="24"/>
      <c r="L251" s="25"/>
      <c r="M251" s="26"/>
      <c r="N251" s="23"/>
      <c r="O251" s="27"/>
      <c r="P251" s="27"/>
      <c r="Q251" s="27"/>
      <c r="R251" s="27"/>
      <c r="S251" s="27"/>
      <c r="T251" s="27"/>
    </row>
    <row r="252" spans="7:20" ht="20.100000000000001" customHeight="1">
      <c r="G252" s="23"/>
      <c r="H252" s="23"/>
      <c r="I252" s="23"/>
      <c r="J252" s="23"/>
      <c r="K252" s="24"/>
      <c r="L252" s="25"/>
      <c r="M252" s="26"/>
      <c r="N252" s="23"/>
      <c r="O252" s="27"/>
      <c r="P252" s="27"/>
      <c r="Q252" s="27"/>
      <c r="R252" s="27"/>
      <c r="S252" s="27"/>
      <c r="T252" s="27"/>
    </row>
    <row r="253" spans="7:20" ht="20.100000000000001" customHeight="1">
      <c r="G253" s="23"/>
      <c r="H253" s="23"/>
      <c r="I253" s="23"/>
      <c r="J253" s="23"/>
      <c r="K253" s="24"/>
      <c r="L253" s="25"/>
      <c r="M253" s="26"/>
      <c r="N253" s="23"/>
      <c r="O253" s="27"/>
      <c r="P253" s="27"/>
      <c r="Q253" s="27"/>
      <c r="R253" s="27"/>
      <c r="S253" s="27"/>
      <c r="T253" s="27"/>
    </row>
    <row r="254" spans="7:20" ht="20.100000000000001" customHeight="1">
      <c r="G254" s="23"/>
      <c r="H254" s="23"/>
      <c r="I254" s="23"/>
      <c r="J254" s="23"/>
      <c r="K254" s="24"/>
      <c r="L254" s="25"/>
      <c r="M254" s="26"/>
      <c r="N254" s="23"/>
      <c r="O254" s="27"/>
      <c r="P254" s="27"/>
      <c r="Q254" s="27"/>
      <c r="R254" s="27"/>
      <c r="S254" s="27"/>
      <c r="T254" s="27"/>
    </row>
    <row r="255" spans="7:20" ht="20.100000000000001" customHeight="1">
      <c r="G255" s="23"/>
      <c r="H255" s="23"/>
      <c r="I255" s="23"/>
      <c r="J255" s="23"/>
      <c r="K255" s="24"/>
      <c r="L255" s="25"/>
      <c r="M255" s="26"/>
      <c r="N255" s="23"/>
      <c r="O255" s="27"/>
      <c r="P255" s="27"/>
      <c r="Q255" s="27"/>
      <c r="R255" s="27"/>
      <c r="S255" s="27"/>
      <c r="T255" s="27"/>
    </row>
    <row r="256" spans="7:20" ht="20.100000000000001" customHeight="1">
      <c r="G256" s="23"/>
      <c r="H256" s="23"/>
      <c r="I256" s="23"/>
      <c r="J256" s="23"/>
      <c r="K256" s="24"/>
      <c r="L256" s="25"/>
      <c r="M256" s="26"/>
      <c r="N256" s="23"/>
      <c r="O256" s="27"/>
      <c r="P256" s="27"/>
      <c r="Q256" s="27"/>
      <c r="R256" s="27"/>
      <c r="S256" s="27"/>
      <c r="T256" s="27"/>
    </row>
    <row r="257" spans="7:20" ht="20.100000000000001" customHeight="1">
      <c r="G257" s="23"/>
      <c r="H257" s="23"/>
      <c r="I257" s="23"/>
      <c r="J257" s="23"/>
      <c r="K257" s="24"/>
      <c r="L257" s="25"/>
      <c r="M257" s="26"/>
      <c r="N257" s="23"/>
      <c r="O257" s="27"/>
      <c r="P257" s="27"/>
      <c r="Q257" s="27"/>
      <c r="R257" s="27"/>
      <c r="S257" s="27"/>
      <c r="T257" s="27"/>
    </row>
    <row r="258" spans="7:20" ht="20.100000000000001" customHeight="1">
      <c r="G258" s="23"/>
      <c r="H258" s="23"/>
      <c r="I258" s="23"/>
      <c r="J258" s="23"/>
      <c r="K258" s="24"/>
      <c r="L258" s="25"/>
      <c r="M258" s="26"/>
      <c r="N258" s="23"/>
      <c r="O258" s="27"/>
      <c r="P258" s="27"/>
      <c r="Q258" s="27"/>
      <c r="R258" s="27"/>
      <c r="S258" s="27"/>
      <c r="T258" s="27"/>
    </row>
    <row r="259" spans="7:20" ht="20.100000000000001" customHeight="1">
      <c r="G259" s="23"/>
      <c r="H259" s="23"/>
      <c r="I259" s="23"/>
      <c r="J259" s="23"/>
      <c r="K259" s="24"/>
      <c r="L259" s="25"/>
      <c r="M259" s="26"/>
      <c r="N259" s="23"/>
      <c r="O259" s="27"/>
      <c r="P259" s="27"/>
      <c r="Q259" s="27"/>
      <c r="R259" s="27"/>
      <c r="S259" s="27"/>
      <c r="T259" s="27"/>
    </row>
    <row r="260" spans="7:20" ht="20.100000000000001" customHeight="1">
      <c r="G260" s="23"/>
      <c r="H260" s="23"/>
      <c r="I260" s="23"/>
      <c r="J260" s="23"/>
      <c r="K260" s="24"/>
      <c r="L260" s="25"/>
      <c r="M260" s="26"/>
      <c r="N260" s="23"/>
      <c r="O260" s="27"/>
      <c r="P260" s="27"/>
      <c r="Q260" s="27"/>
      <c r="R260" s="27"/>
      <c r="S260" s="27"/>
      <c r="T260" s="27"/>
    </row>
    <row r="261" spans="7:20" ht="20.100000000000001" customHeight="1">
      <c r="G261" s="23"/>
      <c r="H261" s="23"/>
      <c r="I261" s="23"/>
      <c r="J261" s="23"/>
      <c r="K261" s="24"/>
      <c r="L261" s="25"/>
      <c r="M261" s="26"/>
      <c r="N261" s="23"/>
      <c r="O261" s="27"/>
      <c r="P261" s="27"/>
      <c r="Q261" s="27"/>
      <c r="R261" s="27"/>
      <c r="S261" s="27"/>
      <c r="T261" s="27"/>
    </row>
    <row r="262" spans="7:20" ht="20.100000000000001" customHeight="1">
      <c r="G262" s="23"/>
      <c r="H262" s="23"/>
      <c r="I262" s="23"/>
      <c r="J262" s="23"/>
      <c r="K262" s="24"/>
      <c r="L262" s="25"/>
      <c r="M262" s="26"/>
      <c r="N262" s="23"/>
      <c r="O262" s="27"/>
      <c r="P262" s="27"/>
      <c r="Q262" s="27"/>
      <c r="R262" s="27"/>
      <c r="S262" s="27"/>
      <c r="T262" s="27"/>
    </row>
    <row r="263" spans="7:20" ht="20.100000000000001" customHeight="1">
      <c r="G263" s="23"/>
      <c r="H263" s="23"/>
      <c r="I263" s="23"/>
      <c r="J263" s="23"/>
      <c r="K263" s="24"/>
      <c r="L263" s="25"/>
      <c r="M263" s="26"/>
      <c r="N263" s="23"/>
      <c r="O263" s="27"/>
      <c r="P263" s="27"/>
      <c r="Q263" s="27"/>
      <c r="R263" s="27"/>
      <c r="S263" s="27"/>
      <c r="T263" s="27"/>
    </row>
    <row r="264" spans="7:20" ht="20.100000000000001" customHeight="1">
      <c r="G264" s="23"/>
      <c r="H264" s="23"/>
      <c r="I264" s="23"/>
      <c r="J264" s="23"/>
      <c r="K264" s="24"/>
      <c r="L264" s="25"/>
      <c r="M264" s="26"/>
      <c r="N264" s="23"/>
      <c r="O264" s="27"/>
      <c r="P264" s="27"/>
      <c r="Q264" s="27"/>
      <c r="R264" s="27"/>
      <c r="S264" s="27"/>
      <c r="T264" s="27"/>
    </row>
    <row r="265" spans="7:20" ht="20.100000000000001" customHeight="1">
      <c r="G265" s="23"/>
      <c r="H265" s="23"/>
      <c r="I265" s="23"/>
      <c r="J265" s="23"/>
      <c r="K265" s="24"/>
      <c r="L265" s="25"/>
      <c r="M265" s="26"/>
      <c r="N265" s="23"/>
      <c r="O265" s="27"/>
      <c r="P265" s="27"/>
      <c r="Q265" s="27"/>
      <c r="R265" s="27"/>
      <c r="S265" s="27"/>
      <c r="T265" s="27"/>
    </row>
    <row r="266" spans="7:20" ht="20.100000000000001" customHeight="1">
      <c r="G266" s="23"/>
      <c r="H266" s="23"/>
      <c r="I266" s="23"/>
      <c r="J266" s="23"/>
      <c r="K266" s="24"/>
      <c r="L266" s="25"/>
      <c r="M266" s="26"/>
      <c r="N266" s="23"/>
      <c r="O266" s="27"/>
      <c r="P266" s="27"/>
      <c r="Q266" s="27"/>
      <c r="R266" s="27"/>
      <c r="S266" s="27"/>
      <c r="T266" s="27"/>
    </row>
    <row r="267" spans="7:20" ht="20.100000000000001" customHeight="1">
      <c r="G267" s="23"/>
      <c r="H267" s="23"/>
      <c r="I267" s="23"/>
      <c r="J267" s="23"/>
      <c r="K267" s="24"/>
      <c r="L267" s="25"/>
      <c r="M267" s="26"/>
      <c r="N267" s="23"/>
      <c r="O267" s="27"/>
      <c r="P267" s="27"/>
      <c r="Q267" s="27"/>
      <c r="R267" s="27"/>
      <c r="S267" s="27"/>
      <c r="T267" s="27"/>
    </row>
    <row r="268" spans="7:20" ht="20.100000000000001" customHeight="1">
      <c r="G268" s="23"/>
      <c r="H268" s="23"/>
      <c r="I268" s="23"/>
      <c r="J268" s="23"/>
      <c r="K268" s="24"/>
      <c r="L268" s="25"/>
      <c r="M268" s="26"/>
      <c r="N268" s="23"/>
      <c r="O268" s="27"/>
      <c r="P268" s="27"/>
      <c r="Q268" s="27"/>
      <c r="R268" s="27"/>
      <c r="S268" s="27"/>
      <c r="T268" s="27"/>
    </row>
    <row r="269" spans="7:20" ht="20.100000000000001" customHeight="1">
      <c r="G269" s="23"/>
      <c r="H269" s="23"/>
      <c r="I269" s="23"/>
      <c r="J269" s="23"/>
      <c r="K269" s="24"/>
      <c r="L269" s="25"/>
      <c r="M269" s="26"/>
      <c r="N269" s="23"/>
      <c r="O269" s="27"/>
      <c r="P269" s="27"/>
      <c r="Q269" s="27"/>
      <c r="R269" s="27"/>
      <c r="S269" s="27"/>
      <c r="T269" s="27"/>
    </row>
    <row r="270" spans="7:20" ht="20.100000000000001" customHeight="1">
      <c r="G270" s="23"/>
      <c r="H270" s="23"/>
      <c r="I270" s="23"/>
      <c r="J270" s="23"/>
      <c r="K270" s="24"/>
      <c r="L270" s="25"/>
      <c r="M270" s="26"/>
      <c r="N270" s="23"/>
      <c r="O270" s="27"/>
      <c r="P270" s="27"/>
      <c r="Q270" s="27"/>
      <c r="R270" s="27"/>
      <c r="S270" s="27"/>
      <c r="T270" s="27"/>
    </row>
    <row r="271" spans="7:20" ht="20.100000000000001" customHeight="1">
      <c r="G271" s="23"/>
      <c r="H271" s="23"/>
      <c r="I271" s="23"/>
      <c r="J271" s="23"/>
      <c r="K271" s="24"/>
      <c r="L271" s="25"/>
      <c r="M271" s="26"/>
      <c r="N271" s="23"/>
      <c r="O271" s="27"/>
      <c r="P271" s="27"/>
      <c r="Q271" s="27"/>
      <c r="R271" s="27"/>
      <c r="S271" s="27"/>
      <c r="T271" s="27"/>
    </row>
    <row r="272" spans="7:20" ht="20.100000000000001" customHeight="1">
      <c r="G272" s="23"/>
      <c r="H272" s="23"/>
      <c r="I272" s="23"/>
      <c r="J272" s="23"/>
      <c r="K272" s="24"/>
      <c r="L272" s="25"/>
      <c r="M272" s="26"/>
      <c r="N272" s="23"/>
      <c r="O272" s="27"/>
      <c r="P272" s="27"/>
      <c r="Q272" s="27"/>
      <c r="R272" s="27"/>
      <c r="S272" s="27"/>
      <c r="T272" s="27"/>
    </row>
    <row r="273" spans="7:20" ht="20.100000000000001" customHeight="1">
      <c r="G273" s="23"/>
      <c r="H273" s="23"/>
      <c r="I273" s="23"/>
      <c r="J273" s="23"/>
      <c r="K273" s="24"/>
      <c r="L273" s="25"/>
      <c r="M273" s="26"/>
      <c r="N273" s="23"/>
      <c r="O273" s="27"/>
      <c r="P273" s="27"/>
      <c r="Q273" s="27"/>
      <c r="R273" s="27"/>
      <c r="S273" s="27"/>
      <c r="T273" s="27"/>
    </row>
    <row r="274" spans="7:20" ht="20.100000000000001" customHeight="1">
      <c r="G274" s="23"/>
      <c r="H274" s="23"/>
      <c r="I274" s="23"/>
      <c r="J274" s="23"/>
      <c r="K274" s="24"/>
      <c r="L274" s="25"/>
      <c r="M274" s="26"/>
      <c r="N274" s="23"/>
      <c r="O274" s="27"/>
      <c r="P274" s="27"/>
      <c r="Q274" s="27"/>
      <c r="R274" s="27"/>
      <c r="S274" s="27"/>
      <c r="T274" s="27"/>
    </row>
    <row r="275" spans="7:20" ht="20.100000000000001" customHeight="1">
      <c r="G275" s="23"/>
      <c r="H275" s="23"/>
      <c r="I275" s="23"/>
      <c r="J275" s="23"/>
      <c r="K275" s="24"/>
      <c r="L275" s="25"/>
      <c r="M275" s="26"/>
      <c r="N275" s="23"/>
      <c r="O275" s="27"/>
      <c r="P275" s="27"/>
      <c r="Q275" s="27"/>
      <c r="R275" s="27"/>
      <c r="S275" s="27"/>
      <c r="T275" s="27"/>
    </row>
    <row r="276" spans="7:20" ht="20.100000000000001" customHeight="1">
      <c r="G276" s="23"/>
      <c r="H276" s="23"/>
      <c r="I276" s="23"/>
      <c r="J276" s="23"/>
      <c r="K276" s="24"/>
      <c r="L276" s="25"/>
      <c r="M276" s="26"/>
      <c r="N276" s="23"/>
      <c r="O276" s="27"/>
      <c r="P276" s="27"/>
      <c r="Q276" s="27"/>
      <c r="R276" s="27"/>
      <c r="S276" s="27"/>
      <c r="T276" s="27"/>
    </row>
    <row r="277" spans="7:20" ht="20.100000000000001" customHeight="1">
      <c r="G277" s="23"/>
      <c r="H277" s="23"/>
      <c r="I277" s="23"/>
      <c r="J277" s="23"/>
      <c r="K277" s="24"/>
      <c r="L277" s="25"/>
      <c r="M277" s="26"/>
      <c r="N277" s="23"/>
      <c r="O277" s="27"/>
      <c r="P277" s="27"/>
      <c r="Q277" s="27"/>
      <c r="R277" s="27"/>
      <c r="S277" s="27"/>
      <c r="T277" s="27"/>
    </row>
    <row r="278" spans="7:20" ht="20.100000000000001" customHeight="1">
      <c r="G278" s="23"/>
      <c r="H278" s="23"/>
      <c r="I278" s="23"/>
      <c r="J278" s="23"/>
      <c r="K278" s="24"/>
      <c r="L278" s="25"/>
      <c r="M278" s="26"/>
      <c r="N278" s="23"/>
      <c r="O278" s="27"/>
      <c r="P278" s="27"/>
      <c r="Q278" s="27"/>
      <c r="R278" s="27"/>
      <c r="S278" s="27"/>
      <c r="T278" s="27"/>
    </row>
    <row r="279" spans="7:20" ht="20.100000000000001" customHeight="1">
      <c r="G279" s="23"/>
      <c r="H279" s="23"/>
      <c r="I279" s="23"/>
      <c r="J279" s="23"/>
      <c r="K279" s="24"/>
      <c r="L279" s="25"/>
      <c r="M279" s="26"/>
      <c r="N279" s="23"/>
      <c r="O279" s="27"/>
      <c r="P279" s="27"/>
      <c r="Q279" s="27"/>
      <c r="R279" s="27"/>
      <c r="S279" s="27"/>
      <c r="T279" s="27"/>
    </row>
    <row r="280" spans="7:20" ht="20.100000000000001" customHeight="1">
      <c r="G280" s="23"/>
      <c r="H280" s="23"/>
      <c r="I280" s="23"/>
      <c r="J280" s="23"/>
      <c r="K280" s="24"/>
      <c r="L280" s="25"/>
      <c r="M280" s="26"/>
      <c r="N280" s="23"/>
      <c r="O280" s="27"/>
      <c r="P280" s="27"/>
      <c r="Q280" s="27"/>
      <c r="R280" s="27"/>
      <c r="S280" s="27"/>
      <c r="T280" s="27"/>
    </row>
    <row r="281" spans="7:20" ht="20.100000000000001" customHeight="1">
      <c r="G281" s="23"/>
      <c r="H281" s="23"/>
      <c r="I281" s="23"/>
      <c r="J281" s="23"/>
      <c r="K281" s="24"/>
      <c r="L281" s="25"/>
      <c r="M281" s="26"/>
      <c r="N281" s="23"/>
      <c r="O281" s="27"/>
      <c r="P281" s="27"/>
      <c r="Q281" s="27"/>
      <c r="R281" s="27"/>
      <c r="S281" s="27"/>
      <c r="T281" s="27"/>
    </row>
    <row r="282" spans="7:20" ht="20.100000000000001" customHeight="1">
      <c r="G282" s="23"/>
      <c r="H282" s="23"/>
      <c r="I282" s="23"/>
      <c r="J282" s="23"/>
      <c r="K282" s="24"/>
      <c r="L282" s="25"/>
      <c r="M282" s="26"/>
      <c r="N282" s="23"/>
      <c r="O282" s="27"/>
      <c r="P282" s="27"/>
      <c r="Q282" s="27"/>
      <c r="R282" s="27"/>
      <c r="S282" s="27"/>
      <c r="T282" s="27"/>
    </row>
    <row r="283" spans="7:20" ht="20.100000000000001" customHeight="1">
      <c r="G283" s="23"/>
      <c r="H283" s="23"/>
      <c r="I283" s="23"/>
      <c r="J283" s="23"/>
      <c r="K283" s="24"/>
      <c r="L283" s="25"/>
      <c r="M283" s="26"/>
      <c r="N283" s="23"/>
      <c r="O283" s="27"/>
      <c r="P283" s="27"/>
      <c r="Q283" s="27"/>
      <c r="R283" s="27"/>
      <c r="S283" s="27"/>
      <c r="T283" s="27"/>
    </row>
    <row r="284" spans="7:20" ht="20.100000000000001" customHeight="1">
      <c r="G284" s="23"/>
      <c r="H284" s="23"/>
      <c r="I284" s="23"/>
      <c r="J284" s="23"/>
      <c r="K284" s="24"/>
      <c r="L284" s="25"/>
      <c r="M284" s="26"/>
      <c r="N284" s="23"/>
      <c r="O284" s="27"/>
      <c r="P284" s="27"/>
      <c r="Q284" s="27"/>
      <c r="R284" s="27"/>
      <c r="S284" s="27"/>
      <c r="T284" s="27"/>
    </row>
    <row r="285" spans="7:20" ht="20.100000000000001" customHeight="1">
      <c r="G285" s="23"/>
      <c r="H285" s="23"/>
      <c r="I285" s="23"/>
      <c r="J285" s="23"/>
      <c r="K285" s="24"/>
      <c r="L285" s="25"/>
      <c r="M285" s="26"/>
      <c r="N285" s="23"/>
      <c r="O285" s="27"/>
      <c r="P285" s="27"/>
      <c r="Q285" s="27"/>
      <c r="R285" s="27"/>
      <c r="S285" s="27"/>
      <c r="T285" s="27"/>
    </row>
    <row r="286" spans="7:20" ht="20.100000000000001" customHeight="1">
      <c r="G286" s="23"/>
      <c r="H286" s="23"/>
      <c r="I286" s="23"/>
      <c r="J286" s="23"/>
      <c r="K286" s="24"/>
      <c r="L286" s="25"/>
      <c r="M286" s="26"/>
      <c r="N286" s="23"/>
      <c r="O286" s="27"/>
      <c r="P286" s="27"/>
      <c r="Q286" s="27"/>
      <c r="R286" s="27"/>
      <c r="S286" s="27"/>
      <c r="T286" s="27"/>
    </row>
    <row r="287" spans="7:20" ht="20.100000000000001" customHeight="1">
      <c r="G287" s="23"/>
      <c r="H287" s="23"/>
      <c r="I287" s="23"/>
      <c r="J287" s="23"/>
      <c r="K287" s="24"/>
      <c r="L287" s="25"/>
      <c r="M287" s="26"/>
      <c r="N287" s="23"/>
      <c r="O287" s="27"/>
      <c r="P287" s="27"/>
      <c r="Q287" s="27"/>
      <c r="R287" s="27"/>
      <c r="S287" s="27"/>
      <c r="T287" s="27"/>
    </row>
    <row r="288" spans="7:20" ht="20.100000000000001" customHeight="1">
      <c r="G288" s="23"/>
      <c r="H288" s="23"/>
      <c r="I288" s="23"/>
      <c r="J288" s="23"/>
      <c r="K288" s="24"/>
      <c r="L288" s="25"/>
      <c r="M288" s="26"/>
      <c r="N288" s="23"/>
      <c r="O288" s="27"/>
      <c r="P288" s="27"/>
      <c r="Q288" s="27"/>
      <c r="R288" s="27"/>
      <c r="S288" s="27"/>
      <c r="T288" s="27"/>
    </row>
    <row r="289" spans="7:20" ht="20.100000000000001" customHeight="1">
      <c r="G289" s="23"/>
      <c r="H289" s="23"/>
      <c r="I289" s="23"/>
      <c r="J289" s="23"/>
      <c r="K289" s="24"/>
      <c r="L289" s="25"/>
      <c r="M289" s="26"/>
      <c r="N289" s="23"/>
      <c r="O289" s="27"/>
      <c r="P289" s="27"/>
      <c r="Q289" s="27"/>
      <c r="R289" s="27"/>
      <c r="S289" s="27"/>
      <c r="T289" s="27"/>
    </row>
    <row r="290" spans="7:20" ht="20.100000000000001" customHeight="1">
      <c r="G290" s="23"/>
      <c r="H290" s="23"/>
      <c r="I290" s="23"/>
      <c r="J290" s="23"/>
      <c r="K290" s="24"/>
      <c r="L290" s="25"/>
      <c r="M290" s="26"/>
      <c r="N290" s="23"/>
      <c r="O290" s="27"/>
      <c r="P290" s="27"/>
      <c r="Q290" s="27"/>
      <c r="R290" s="27"/>
      <c r="S290" s="27"/>
      <c r="T290" s="27"/>
    </row>
    <row r="291" spans="7:20" ht="20.100000000000001" customHeight="1">
      <c r="G291" s="23"/>
      <c r="H291" s="23"/>
      <c r="I291" s="23"/>
      <c r="J291" s="23"/>
      <c r="K291" s="24"/>
      <c r="L291" s="25"/>
      <c r="M291" s="26"/>
      <c r="N291" s="23"/>
      <c r="O291" s="27"/>
      <c r="P291" s="27"/>
      <c r="Q291" s="27"/>
      <c r="R291" s="27"/>
      <c r="S291" s="27"/>
      <c r="T291" s="27"/>
    </row>
    <row r="292" spans="7:20" ht="20.100000000000001" customHeight="1">
      <c r="G292" s="23"/>
      <c r="H292" s="23"/>
      <c r="I292" s="23"/>
      <c r="J292" s="23"/>
      <c r="K292" s="24"/>
      <c r="L292" s="25"/>
      <c r="M292" s="26"/>
      <c r="N292" s="23"/>
      <c r="O292" s="27"/>
      <c r="P292" s="27"/>
      <c r="Q292" s="27"/>
      <c r="R292" s="27"/>
      <c r="S292" s="27"/>
      <c r="T292" s="27"/>
    </row>
    <row r="293" spans="7:20" ht="20.100000000000001" customHeight="1">
      <c r="G293" s="23"/>
      <c r="H293" s="23"/>
      <c r="I293" s="23"/>
      <c r="J293" s="23"/>
      <c r="K293" s="24"/>
      <c r="L293" s="25"/>
      <c r="M293" s="26"/>
      <c r="N293" s="23"/>
      <c r="O293" s="27"/>
      <c r="P293" s="27"/>
      <c r="Q293" s="27"/>
      <c r="R293" s="27"/>
      <c r="S293" s="27"/>
      <c r="T293" s="27"/>
    </row>
    <row r="294" spans="7:20" ht="20.100000000000001" customHeight="1">
      <c r="G294" s="23"/>
      <c r="H294" s="23"/>
      <c r="I294" s="23"/>
      <c r="J294" s="23"/>
      <c r="K294" s="24"/>
      <c r="L294" s="25"/>
      <c r="M294" s="26"/>
      <c r="N294" s="23"/>
      <c r="O294" s="27"/>
      <c r="P294" s="27"/>
      <c r="Q294" s="27"/>
      <c r="R294" s="27"/>
      <c r="S294" s="27"/>
      <c r="T294" s="27"/>
    </row>
    <row r="295" spans="7:20" ht="20.100000000000001" customHeight="1">
      <c r="G295" s="23"/>
      <c r="H295" s="23"/>
      <c r="I295" s="23"/>
      <c r="J295" s="23"/>
      <c r="K295" s="24"/>
      <c r="L295" s="25"/>
      <c r="M295" s="26"/>
      <c r="N295" s="23"/>
      <c r="O295" s="27"/>
      <c r="P295" s="27"/>
      <c r="Q295" s="27"/>
      <c r="R295" s="27"/>
      <c r="S295" s="27"/>
      <c r="T295" s="27"/>
    </row>
    <row r="296" spans="7:20" ht="20.100000000000001" customHeight="1">
      <c r="G296" s="23"/>
      <c r="H296" s="23"/>
      <c r="I296" s="23"/>
      <c r="J296" s="23"/>
      <c r="K296" s="24"/>
      <c r="L296" s="25"/>
      <c r="M296" s="26"/>
      <c r="N296" s="23"/>
      <c r="O296" s="27"/>
      <c r="P296" s="27"/>
      <c r="Q296" s="27"/>
      <c r="R296" s="27"/>
      <c r="S296" s="27"/>
      <c r="T296" s="27"/>
    </row>
    <row r="297" spans="7:20" ht="20.100000000000001" customHeight="1">
      <c r="G297" s="23"/>
      <c r="H297" s="23"/>
      <c r="I297" s="23"/>
      <c r="J297" s="23"/>
      <c r="K297" s="24"/>
      <c r="L297" s="25"/>
      <c r="M297" s="26"/>
      <c r="N297" s="23"/>
      <c r="O297" s="27"/>
      <c r="P297" s="27"/>
      <c r="Q297" s="27"/>
      <c r="R297" s="27"/>
      <c r="S297" s="27"/>
      <c r="T297" s="27"/>
    </row>
    <row r="298" spans="7:20" ht="20.100000000000001" customHeight="1">
      <c r="G298" s="23"/>
      <c r="H298" s="23"/>
      <c r="I298" s="23"/>
      <c r="J298" s="23"/>
      <c r="K298" s="24"/>
      <c r="L298" s="25"/>
      <c r="M298" s="26"/>
      <c r="N298" s="23"/>
      <c r="O298" s="27"/>
      <c r="P298" s="27"/>
      <c r="Q298" s="27"/>
      <c r="R298" s="27"/>
      <c r="S298" s="27"/>
      <c r="T298" s="27"/>
    </row>
    <row r="299" spans="7:20" ht="20.100000000000001" customHeight="1">
      <c r="G299" s="23"/>
      <c r="H299" s="23"/>
      <c r="I299" s="23"/>
      <c r="J299" s="23"/>
      <c r="K299" s="24"/>
      <c r="L299" s="25"/>
      <c r="M299" s="26"/>
      <c r="N299" s="23"/>
      <c r="O299" s="27"/>
      <c r="P299" s="27"/>
      <c r="Q299" s="27"/>
      <c r="R299" s="27"/>
      <c r="S299" s="27"/>
      <c r="T299" s="27"/>
    </row>
    <row r="300" spans="7:20" ht="20.100000000000001" customHeight="1">
      <c r="G300" s="23"/>
      <c r="H300" s="23"/>
      <c r="I300" s="23"/>
      <c r="J300" s="23"/>
      <c r="K300" s="24"/>
      <c r="L300" s="25"/>
      <c r="M300" s="26"/>
      <c r="N300" s="23"/>
      <c r="O300" s="27"/>
      <c r="P300" s="27"/>
      <c r="Q300" s="27"/>
      <c r="R300" s="27"/>
      <c r="S300" s="27"/>
      <c r="T300" s="27"/>
    </row>
    <row r="301" spans="7:20" ht="20.100000000000001" customHeight="1">
      <c r="G301" s="23"/>
      <c r="H301" s="23"/>
      <c r="I301" s="23"/>
      <c r="J301" s="23"/>
      <c r="K301" s="24"/>
      <c r="L301" s="25"/>
      <c r="M301" s="26"/>
      <c r="N301" s="23"/>
      <c r="O301" s="27"/>
      <c r="P301" s="27"/>
      <c r="Q301" s="27"/>
      <c r="R301" s="27"/>
      <c r="S301" s="27"/>
      <c r="T301" s="27"/>
    </row>
    <row r="302" spans="7:20" ht="20.100000000000001" customHeight="1">
      <c r="G302" s="23"/>
      <c r="H302" s="23"/>
      <c r="I302" s="23"/>
      <c r="J302" s="23"/>
      <c r="K302" s="24"/>
      <c r="L302" s="25"/>
      <c r="M302" s="26"/>
      <c r="N302" s="23"/>
      <c r="O302" s="27"/>
      <c r="P302" s="27"/>
      <c r="Q302" s="27"/>
      <c r="R302" s="27"/>
      <c r="S302" s="27"/>
      <c r="T302" s="27"/>
    </row>
    <row r="303" spans="7:20" ht="20.100000000000001" customHeight="1">
      <c r="G303" s="23"/>
      <c r="H303" s="23"/>
      <c r="I303" s="23"/>
      <c r="J303" s="23"/>
      <c r="K303" s="24"/>
      <c r="L303" s="25"/>
      <c r="M303" s="26"/>
      <c r="N303" s="23"/>
      <c r="O303" s="27"/>
      <c r="P303" s="27"/>
      <c r="Q303" s="27"/>
      <c r="R303" s="27"/>
      <c r="S303" s="27"/>
      <c r="T303" s="27"/>
    </row>
    <row r="304" spans="7:20" ht="20.100000000000001" customHeight="1">
      <c r="G304" s="23"/>
      <c r="H304" s="23"/>
      <c r="I304" s="23"/>
      <c r="J304" s="23"/>
      <c r="K304" s="24"/>
      <c r="L304" s="25"/>
      <c r="M304" s="26"/>
      <c r="N304" s="23"/>
      <c r="O304" s="27"/>
      <c r="P304" s="27"/>
      <c r="Q304" s="27"/>
      <c r="R304" s="27"/>
      <c r="S304" s="27"/>
      <c r="T304" s="27"/>
    </row>
    <row r="305" spans="7:20" ht="20.100000000000001" customHeight="1">
      <c r="G305" s="23"/>
      <c r="H305" s="23"/>
      <c r="I305" s="23"/>
      <c r="J305" s="23"/>
      <c r="K305" s="24"/>
      <c r="L305" s="25"/>
      <c r="M305" s="26"/>
      <c r="N305" s="23"/>
      <c r="O305" s="27"/>
      <c r="P305" s="27"/>
      <c r="Q305" s="27"/>
      <c r="R305" s="27"/>
      <c r="S305" s="27"/>
      <c r="T305" s="27"/>
    </row>
    <row r="306" spans="7:20" ht="20.100000000000001" customHeight="1">
      <c r="G306" s="23"/>
      <c r="H306" s="23"/>
      <c r="I306" s="23"/>
      <c r="J306" s="23"/>
      <c r="K306" s="24"/>
      <c r="L306" s="25"/>
      <c r="M306" s="26"/>
      <c r="N306" s="23"/>
      <c r="O306" s="27"/>
      <c r="P306" s="27"/>
      <c r="Q306" s="27"/>
      <c r="R306" s="27"/>
      <c r="S306" s="27"/>
      <c r="T306" s="27"/>
    </row>
    <row r="307" spans="7:20" ht="20.100000000000001" customHeight="1">
      <c r="G307" s="23"/>
      <c r="H307" s="23"/>
      <c r="I307" s="23"/>
      <c r="J307" s="23"/>
      <c r="K307" s="24"/>
      <c r="L307" s="25"/>
      <c r="M307" s="26"/>
      <c r="N307" s="23"/>
      <c r="O307" s="27"/>
      <c r="P307" s="27"/>
      <c r="Q307" s="27"/>
      <c r="R307" s="27"/>
      <c r="S307" s="27"/>
      <c r="T307" s="27"/>
    </row>
    <row r="308" spans="7:20" ht="20.100000000000001" customHeight="1">
      <c r="G308" s="23"/>
      <c r="H308" s="23"/>
      <c r="I308" s="23"/>
      <c r="J308" s="23"/>
      <c r="K308" s="24"/>
      <c r="L308" s="25"/>
      <c r="M308" s="26"/>
      <c r="N308" s="23"/>
      <c r="O308" s="27"/>
      <c r="P308" s="27"/>
      <c r="Q308" s="27"/>
      <c r="R308" s="27"/>
      <c r="S308" s="27"/>
      <c r="T308" s="27"/>
    </row>
    <row r="309" spans="7:20" ht="20.100000000000001" customHeight="1">
      <c r="G309" s="23"/>
      <c r="H309" s="23"/>
      <c r="I309" s="23"/>
      <c r="J309" s="23"/>
      <c r="K309" s="24"/>
      <c r="L309" s="25"/>
      <c r="M309" s="26"/>
      <c r="N309" s="23"/>
      <c r="O309" s="27"/>
      <c r="P309" s="27"/>
      <c r="Q309" s="27"/>
      <c r="R309" s="27"/>
      <c r="S309" s="27"/>
      <c r="T309" s="27"/>
    </row>
    <row r="310" spans="7:20" ht="20.100000000000001" customHeight="1">
      <c r="G310" s="23"/>
      <c r="H310" s="23"/>
      <c r="I310" s="23"/>
      <c r="J310" s="23"/>
      <c r="K310" s="24"/>
      <c r="L310" s="25"/>
      <c r="M310" s="26"/>
      <c r="N310" s="23"/>
      <c r="O310" s="27"/>
      <c r="P310" s="27"/>
      <c r="Q310" s="27"/>
      <c r="R310" s="27"/>
      <c r="S310" s="27"/>
      <c r="T310" s="27"/>
    </row>
    <row r="311" spans="7:20" ht="20.100000000000001" customHeight="1">
      <c r="G311" s="23"/>
      <c r="H311" s="23"/>
      <c r="I311" s="23"/>
      <c r="J311" s="23"/>
      <c r="K311" s="24"/>
      <c r="L311" s="25"/>
      <c r="M311" s="26"/>
      <c r="N311" s="23"/>
      <c r="O311" s="27"/>
      <c r="P311" s="27"/>
      <c r="Q311" s="27"/>
      <c r="R311" s="27"/>
      <c r="S311" s="27"/>
      <c r="T311" s="27"/>
    </row>
    <row r="312" spans="7:20" ht="20.100000000000001" customHeight="1">
      <c r="G312" s="23"/>
      <c r="H312" s="23"/>
      <c r="I312" s="23"/>
      <c r="J312" s="23"/>
      <c r="K312" s="24"/>
      <c r="L312" s="25"/>
      <c r="M312" s="26"/>
      <c r="N312" s="23"/>
      <c r="O312" s="27"/>
      <c r="P312" s="27"/>
      <c r="Q312" s="27"/>
      <c r="R312" s="27"/>
      <c r="S312" s="27"/>
      <c r="T312" s="27"/>
    </row>
    <row r="313" spans="7:20" ht="20.100000000000001" customHeight="1">
      <c r="G313" s="23"/>
      <c r="H313" s="23"/>
      <c r="I313" s="23"/>
      <c r="J313" s="23"/>
      <c r="K313" s="24"/>
      <c r="L313" s="25"/>
      <c r="M313" s="26"/>
      <c r="N313" s="23"/>
      <c r="O313" s="27"/>
      <c r="P313" s="27"/>
      <c r="Q313" s="27"/>
      <c r="R313" s="27"/>
      <c r="S313" s="27"/>
      <c r="T313" s="27"/>
    </row>
    <row r="314" spans="7:20" ht="20.100000000000001" customHeight="1">
      <c r="G314" s="23"/>
      <c r="H314" s="23"/>
      <c r="I314" s="23"/>
      <c r="J314" s="23"/>
      <c r="K314" s="24"/>
      <c r="L314" s="25"/>
      <c r="M314" s="26"/>
      <c r="N314" s="23"/>
      <c r="O314" s="27"/>
      <c r="P314" s="27"/>
      <c r="Q314" s="27"/>
      <c r="R314" s="27"/>
      <c r="S314" s="27"/>
      <c r="T314" s="27"/>
    </row>
    <row r="315" spans="7:20" ht="20.100000000000001" customHeight="1">
      <c r="G315" s="23"/>
      <c r="H315" s="23"/>
      <c r="I315" s="23"/>
      <c r="J315" s="23"/>
      <c r="K315" s="24"/>
      <c r="L315" s="25"/>
      <c r="M315" s="26"/>
      <c r="N315" s="23"/>
      <c r="O315" s="27"/>
      <c r="P315" s="27"/>
      <c r="Q315" s="27"/>
      <c r="R315" s="27"/>
      <c r="S315" s="27"/>
      <c r="T315" s="27"/>
    </row>
    <row r="316" spans="7:20" ht="20.100000000000001" customHeight="1">
      <c r="G316" s="23"/>
      <c r="H316" s="23"/>
      <c r="I316" s="23"/>
      <c r="J316" s="23"/>
      <c r="K316" s="24"/>
      <c r="L316" s="25"/>
      <c r="M316" s="26"/>
      <c r="N316" s="23"/>
      <c r="O316" s="27"/>
      <c r="P316" s="27"/>
      <c r="Q316" s="27"/>
      <c r="R316" s="27"/>
      <c r="S316" s="27"/>
      <c r="T316" s="27"/>
    </row>
    <row r="317" spans="7:20" ht="20.100000000000001" customHeight="1">
      <c r="G317" s="23"/>
      <c r="H317" s="23"/>
      <c r="I317" s="23"/>
      <c r="J317" s="23"/>
      <c r="K317" s="24"/>
      <c r="L317" s="25"/>
      <c r="M317" s="26"/>
      <c r="N317" s="23"/>
      <c r="O317" s="27"/>
      <c r="P317" s="27"/>
      <c r="Q317" s="27"/>
      <c r="R317" s="27"/>
      <c r="S317" s="27"/>
      <c r="T317" s="27"/>
    </row>
    <row r="318" spans="7:20" ht="20.100000000000001" customHeight="1">
      <c r="G318" s="23"/>
      <c r="H318" s="23"/>
      <c r="I318" s="23"/>
      <c r="J318" s="23"/>
      <c r="K318" s="24"/>
      <c r="L318" s="25"/>
      <c r="M318" s="26"/>
      <c r="N318" s="23"/>
      <c r="O318" s="27"/>
      <c r="P318" s="27"/>
      <c r="Q318" s="27"/>
      <c r="R318" s="27"/>
      <c r="S318" s="27"/>
      <c r="T318" s="27"/>
    </row>
    <row r="319" spans="7:20" ht="20.100000000000001" customHeight="1">
      <c r="G319" s="23"/>
      <c r="H319" s="23"/>
      <c r="I319" s="23"/>
      <c r="J319" s="23"/>
      <c r="K319" s="24"/>
      <c r="L319" s="25"/>
      <c r="M319" s="26"/>
      <c r="N319" s="23"/>
      <c r="O319" s="27"/>
      <c r="P319" s="27"/>
      <c r="Q319" s="27"/>
      <c r="R319" s="27"/>
      <c r="S319" s="27"/>
      <c r="T319" s="27"/>
    </row>
    <row r="320" spans="7:20" ht="20.100000000000001" customHeight="1">
      <c r="G320" s="23"/>
      <c r="H320" s="23"/>
      <c r="I320" s="23"/>
      <c r="J320" s="23"/>
      <c r="K320" s="24"/>
      <c r="L320" s="25"/>
      <c r="M320" s="26"/>
      <c r="N320" s="23"/>
      <c r="O320" s="27"/>
      <c r="P320" s="27"/>
      <c r="Q320" s="27"/>
      <c r="R320" s="27"/>
      <c r="S320" s="27"/>
      <c r="T320" s="27"/>
    </row>
    <row r="321" spans="7:20" ht="20.100000000000001" customHeight="1">
      <c r="G321" s="23"/>
      <c r="H321" s="23"/>
      <c r="I321" s="23"/>
      <c r="J321" s="23"/>
      <c r="K321" s="24"/>
      <c r="L321" s="25"/>
      <c r="M321" s="26"/>
      <c r="N321" s="23"/>
      <c r="O321" s="27"/>
      <c r="P321" s="27"/>
      <c r="Q321" s="27"/>
      <c r="R321" s="27"/>
      <c r="S321" s="27"/>
      <c r="T321" s="27"/>
    </row>
    <row r="322" spans="7:20" ht="20.100000000000001" customHeight="1">
      <c r="G322" s="23"/>
      <c r="H322" s="23"/>
      <c r="I322" s="23"/>
      <c r="J322" s="23"/>
      <c r="K322" s="24"/>
      <c r="L322" s="25"/>
      <c r="M322" s="26"/>
      <c r="N322" s="23"/>
      <c r="O322" s="27"/>
      <c r="P322" s="27"/>
      <c r="Q322" s="27"/>
      <c r="R322" s="27"/>
      <c r="S322" s="27"/>
      <c r="T322" s="27"/>
    </row>
    <row r="323" spans="7:20" ht="20.100000000000001" customHeight="1">
      <c r="G323" s="23"/>
      <c r="H323" s="23"/>
      <c r="I323" s="23"/>
      <c r="J323" s="23"/>
      <c r="K323" s="24"/>
      <c r="L323" s="25"/>
      <c r="M323" s="26"/>
      <c r="N323" s="23"/>
      <c r="O323" s="27"/>
      <c r="P323" s="27"/>
      <c r="Q323" s="27"/>
      <c r="R323" s="27"/>
      <c r="S323" s="27"/>
      <c r="T323" s="27"/>
    </row>
    <row r="324" spans="7:20" ht="20.100000000000001" customHeight="1">
      <c r="G324" s="23"/>
      <c r="H324" s="23"/>
      <c r="I324" s="23"/>
      <c r="J324" s="23"/>
      <c r="K324" s="24"/>
      <c r="L324" s="25"/>
      <c r="M324" s="26"/>
      <c r="N324" s="23"/>
      <c r="O324" s="27"/>
      <c r="P324" s="27"/>
      <c r="Q324" s="27"/>
      <c r="R324" s="27"/>
      <c r="S324" s="27"/>
      <c r="T324" s="27"/>
    </row>
    <row r="325" spans="7:20" ht="20.100000000000001" customHeight="1">
      <c r="G325" s="23"/>
      <c r="H325" s="23"/>
      <c r="I325" s="23"/>
      <c r="J325" s="23"/>
      <c r="K325" s="24"/>
      <c r="L325" s="25"/>
      <c r="M325" s="26"/>
      <c r="N325" s="23"/>
      <c r="O325" s="27"/>
      <c r="P325" s="27"/>
      <c r="Q325" s="27"/>
      <c r="R325" s="27"/>
      <c r="S325" s="27"/>
      <c r="T325" s="27"/>
    </row>
    <row r="326" spans="7:20" ht="20.100000000000001" customHeight="1">
      <c r="G326" s="23"/>
      <c r="H326" s="23"/>
      <c r="I326" s="23"/>
      <c r="J326" s="23"/>
      <c r="K326" s="24"/>
      <c r="L326" s="25"/>
      <c r="M326" s="26"/>
      <c r="N326" s="23"/>
      <c r="O326" s="27"/>
      <c r="P326" s="27"/>
      <c r="Q326" s="27"/>
      <c r="R326" s="27"/>
      <c r="S326" s="27"/>
      <c r="T326" s="27"/>
    </row>
    <row r="327" spans="7:20" ht="20.100000000000001" customHeight="1">
      <c r="G327" s="23"/>
      <c r="H327" s="23"/>
      <c r="I327" s="23"/>
      <c r="J327" s="23"/>
      <c r="K327" s="24"/>
      <c r="L327" s="25"/>
      <c r="M327" s="26"/>
      <c r="N327" s="23"/>
      <c r="O327" s="27"/>
      <c r="P327" s="27"/>
      <c r="Q327" s="27"/>
      <c r="R327" s="27"/>
      <c r="S327" s="27"/>
      <c r="T327" s="27"/>
    </row>
    <row r="328" spans="7:20" ht="20.100000000000001" customHeight="1">
      <c r="G328" s="23"/>
      <c r="H328" s="23"/>
      <c r="I328" s="23"/>
      <c r="J328" s="23"/>
      <c r="K328" s="24"/>
      <c r="L328" s="25"/>
      <c r="M328" s="26"/>
      <c r="N328" s="23"/>
      <c r="O328" s="27"/>
      <c r="P328" s="27"/>
      <c r="Q328" s="27"/>
      <c r="R328" s="27"/>
      <c r="S328" s="27"/>
      <c r="T328" s="27"/>
    </row>
    <row r="329" spans="7:20" ht="20.100000000000001" customHeight="1">
      <c r="G329" s="23"/>
      <c r="H329" s="23"/>
      <c r="I329" s="23"/>
      <c r="J329" s="23"/>
      <c r="K329" s="24"/>
      <c r="L329" s="25"/>
      <c r="M329" s="26"/>
      <c r="N329" s="23"/>
      <c r="O329" s="27"/>
      <c r="P329" s="27"/>
      <c r="Q329" s="27"/>
      <c r="R329" s="27"/>
      <c r="S329" s="27"/>
      <c r="T329" s="27"/>
    </row>
    <row r="330" spans="7:20" ht="20.100000000000001" customHeight="1">
      <c r="G330" s="23"/>
      <c r="H330" s="23"/>
      <c r="I330" s="23"/>
      <c r="J330" s="23"/>
      <c r="K330" s="24"/>
      <c r="L330" s="25"/>
      <c r="M330" s="26"/>
      <c r="N330" s="23"/>
      <c r="O330" s="27"/>
      <c r="P330" s="27"/>
      <c r="Q330" s="27"/>
      <c r="R330" s="27"/>
      <c r="S330" s="27"/>
      <c r="T330" s="27"/>
    </row>
  </sheetData>
  <sheetProtection algorithmName="SHA-512" hashValue="gwXYauY9wedn5dX7FpofW575UTVGCqhY9jWS9PeZacneGAYDxt3oRspERm0y18OpJTsuR4HzJOT9oLGANfMAQg==" saltValue="DzPONsCMCI+0SY18xgvCpw==" spinCount="100000" sheet="1" autoFilter="0"/>
  <autoFilter ref="A5:O6" xr:uid="{CA751D79-4FDE-4057-8A2A-C8790B356FE4}"/>
  <mergeCells count="15">
    <mergeCell ref="L5:L6"/>
    <mergeCell ref="M5:M6"/>
    <mergeCell ref="N5:N6"/>
    <mergeCell ref="O5:O6"/>
    <mergeCell ref="Q5:T5"/>
    <mergeCell ref="B5:B6"/>
    <mergeCell ref="A5:A6"/>
    <mergeCell ref="D5:D6"/>
    <mergeCell ref="E5:E6"/>
    <mergeCell ref="K5:K6"/>
    <mergeCell ref="G5:G6"/>
    <mergeCell ref="I5:I6"/>
    <mergeCell ref="H5:H6"/>
    <mergeCell ref="C5:C6"/>
    <mergeCell ref="J5:J6"/>
  </mergeCells>
  <phoneticPr fontId="11"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28E-4F52-4C81-B01B-1DB5CA3C89EC}">
  <dimension ref="A1:O24"/>
  <sheetViews>
    <sheetView workbookViewId="0">
      <selection activeCell="J33" sqref="J33"/>
    </sheetView>
  </sheetViews>
  <sheetFormatPr defaultRowHeight="15"/>
  <cols>
    <col min="1" max="1" width="14.42578125" bestFit="1" customWidth="1"/>
    <col min="2" max="2" width="11.140625" bestFit="1" customWidth="1"/>
    <col min="3" max="3" width="10.7109375" bestFit="1" customWidth="1"/>
    <col min="4" max="4" width="12.7109375" bestFit="1" customWidth="1"/>
    <col min="5" max="5" width="6.140625" bestFit="1" customWidth="1"/>
    <col min="6" max="6" width="10.28515625" bestFit="1" customWidth="1"/>
    <col min="7" max="7" width="8.7109375" bestFit="1" customWidth="1"/>
    <col min="8" max="8" width="10.7109375" bestFit="1" customWidth="1"/>
    <col min="9" max="9" width="8.42578125" bestFit="1" customWidth="1"/>
    <col min="10" max="10" width="6.85546875" bestFit="1" customWidth="1"/>
    <col min="11" max="11" width="7.42578125" bestFit="1" customWidth="1"/>
    <col min="12" max="12" width="9" bestFit="1" customWidth="1"/>
    <col min="13" max="13" width="5.42578125" bestFit="1" customWidth="1"/>
    <col min="14" max="14" width="9.7109375" bestFit="1" customWidth="1"/>
    <col min="15" max="15" width="8.28515625" bestFit="1" customWidth="1"/>
  </cols>
  <sheetData>
    <row r="1" spans="1:15">
      <c r="A1" s="351" t="s">
        <v>320</v>
      </c>
      <c r="B1" s="351" t="s">
        <v>321</v>
      </c>
      <c r="C1" s="351" t="s">
        <v>322</v>
      </c>
      <c r="D1" s="351" t="s">
        <v>323</v>
      </c>
      <c r="E1" s="351" t="s">
        <v>324</v>
      </c>
      <c r="F1" s="351" t="s">
        <v>325</v>
      </c>
      <c r="G1" s="351" t="s">
        <v>326</v>
      </c>
      <c r="H1" s="351" t="s">
        <v>327</v>
      </c>
      <c r="I1" s="351" t="s">
        <v>328</v>
      </c>
      <c r="J1" s="351" t="s">
        <v>329</v>
      </c>
      <c r="K1" s="351" t="s">
        <v>330</v>
      </c>
      <c r="L1" s="351" t="s">
        <v>331</v>
      </c>
      <c r="M1" s="351" t="s">
        <v>332</v>
      </c>
      <c r="N1" s="351" t="s">
        <v>333</v>
      </c>
      <c r="O1" s="351" t="s">
        <v>334</v>
      </c>
    </row>
    <row r="2" spans="1:15">
      <c r="B2">
        <f>+'2.) E-DATA LISTING'!G23</f>
        <v>0</v>
      </c>
      <c r="C2">
        <f>+'2.) E-DATA LISTING'!H23</f>
        <v>0</v>
      </c>
      <c r="D2">
        <f>+'2.) E-DATA LISTING'!I23</f>
        <v>0</v>
      </c>
      <c r="E2">
        <f>+'2.) E-DATA LISTING'!J23</f>
        <v>0</v>
      </c>
      <c r="F2">
        <f>+'2.) E-DATA LISTING'!K23</f>
        <v>0</v>
      </c>
      <c r="G2">
        <f>+'2.) E-DATA LISTING'!L23</f>
        <v>0</v>
      </c>
      <c r="H2">
        <f>+'2.) E-DATA LISTING'!M23</f>
        <v>0</v>
      </c>
      <c r="I2">
        <f>+'2.) E-DATA LISTING'!N23</f>
        <v>0</v>
      </c>
      <c r="J2">
        <f>+'2.) E-DATA LISTING'!O23</f>
        <v>0</v>
      </c>
      <c r="K2" t="str">
        <f>+'2.) E-DATA LISTING'!P23</f>
        <v/>
      </c>
      <c r="L2">
        <f>+'2.) E-DATA LISTING'!Q23</f>
        <v>0</v>
      </c>
      <c r="M2">
        <f>+'2.) E-DATA LISTING'!R23</f>
        <v>0</v>
      </c>
      <c r="N2">
        <f>+'2.) E-DATA LISTING'!S23</f>
        <v>0</v>
      </c>
      <c r="O2">
        <f>+'2.) E-DATA LISTING'!T23</f>
        <v>0</v>
      </c>
    </row>
    <row r="3" spans="1:15">
      <c r="B3">
        <f>+'2.) E-DATA LISTING'!G24</f>
        <v>0</v>
      </c>
      <c r="C3">
        <f>+'2.) E-DATA LISTING'!H24</f>
        <v>0</v>
      </c>
      <c r="D3">
        <f>+'2.) E-DATA LISTING'!I24</f>
        <v>0</v>
      </c>
      <c r="E3">
        <f>+'2.) E-DATA LISTING'!J24</f>
        <v>0</v>
      </c>
      <c r="F3">
        <f>+'2.) E-DATA LISTING'!K24</f>
        <v>0</v>
      </c>
      <c r="G3">
        <f>+'2.) E-DATA LISTING'!L24</f>
        <v>0</v>
      </c>
      <c r="H3">
        <f>+'2.) E-DATA LISTING'!M24</f>
        <v>0</v>
      </c>
      <c r="I3">
        <f>+'2.) E-DATA LISTING'!N24</f>
        <v>0</v>
      </c>
      <c r="J3">
        <f>+'2.) E-DATA LISTING'!O24</f>
        <v>0</v>
      </c>
      <c r="K3" t="str">
        <f>+'2.) E-DATA LISTING'!P24</f>
        <v/>
      </c>
      <c r="L3">
        <f>+'2.) E-DATA LISTING'!Q24</f>
        <v>0</v>
      </c>
      <c r="M3">
        <f>+'2.) E-DATA LISTING'!R24</f>
        <v>0</v>
      </c>
      <c r="N3">
        <f>+'2.) E-DATA LISTING'!S24</f>
        <v>0</v>
      </c>
      <c r="O3">
        <f>+'2.) E-DATA LISTING'!T24</f>
        <v>0</v>
      </c>
    </row>
    <row r="4" spans="1:15">
      <c r="B4">
        <f>+'2.) E-DATA LISTING'!G25</f>
        <v>0</v>
      </c>
      <c r="C4">
        <f>+'2.) E-DATA LISTING'!H25</f>
        <v>0</v>
      </c>
      <c r="D4">
        <f>+'2.) E-DATA LISTING'!I25</f>
        <v>0</v>
      </c>
      <c r="E4">
        <f>+'2.) E-DATA LISTING'!J25</f>
        <v>0</v>
      </c>
      <c r="F4">
        <f>+'2.) E-DATA LISTING'!K25</f>
        <v>0</v>
      </c>
      <c r="G4">
        <f>+'2.) E-DATA LISTING'!L25</f>
        <v>0</v>
      </c>
      <c r="H4">
        <f>+'2.) E-DATA LISTING'!M25</f>
        <v>0</v>
      </c>
      <c r="I4">
        <f>+'2.) E-DATA LISTING'!N25</f>
        <v>0</v>
      </c>
      <c r="J4">
        <f>+'2.) E-DATA LISTING'!O25</f>
        <v>0</v>
      </c>
      <c r="K4" t="str">
        <f>+'2.) E-DATA LISTING'!P25</f>
        <v/>
      </c>
      <c r="L4">
        <f>+'2.) E-DATA LISTING'!Q25</f>
        <v>0</v>
      </c>
      <c r="M4">
        <f>+'2.) E-DATA LISTING'!R25</f>
        <v>0</v>
      </c>
      <c r="N4">
        <f>+'2.) E-DATA LISTING'!S25</f>
        <v>0</v>
      </c>
      <c r="O4">
        <f>+'2.) E-DATA LISTING'!T25</f>
        <v>0</v>
      </c>
    </row>
    <row r="5" spans="1:15">
      <c r="B5">
        <f>+'2.) E-DATA LISTING'!G26</f>
        <v>0</v>
      </c>
      <c r="C5">
        <f>+'2.) E-DATA LISTING'!H26</f>
        <v>0</v>
      </c>
      <c r="D5">
        <f>+'2.) E-DATA LISTING'!I26</f>
        <v>0</v>
      </c>
      <c r="E5">
        <f>+'2.) E-DATA LISTING'!J26</f>
        <v>0</v>
      </c>
      <c r="F5">
        <f>+'2.) E-DATA LISTING'!K26</f>
        <v>0</v>
      </c>
      <c r="G5">
        <f>+'2.) E-DATA LISTING'!L26</f>
        <v>0</v>
      </c>
      <c r="H5">
        <f>+'2.) E-DATA LISTING'!M26</f>
        <v>0</v>
      </c>
      <c r="I5">
        <f>+'2.) E-DATA LISTING'!N26</f>
        <v>0</v>
      </c>
      <c r="J5">
        <f>+'2.) E-DATA LISTING'!O26</f>
        <v>0</v>
      </c>
      <c r="K5" t="str">
        <f>+'2.) E-DATA LISTING'!P26</f>
        <v/>
      </c>
      <c r="L5">
        <f>+'2.) E-DATA LISTING'!Q26</f>
        <v>0</v>
      </c>
      <c r="M5">
        <f>+'2.) E-DATA LISTING'!R26</f>
        <v>0</v>
      </c>
      <c r="N5">
        <f>+'2.) E-DATA LISTING'!S26</f>
        <v>0</v>
      </c>
      <c r="O5">
        <f>+'2.) E-DATA LISTING'!T26</f>
        <v>0</v>
      </c>
    </row>
    <row r="6" spans="1:15">
      <c r="B6">
        <f>+'2.) E-DATA LISTING'!G27</f>
        <v>0</v>
      </c>
      <c r="C6">
        <f>+'2.) E-DATA LISTING'!H27</f>
        <v>0</v>
      </c>
      <c r="D6">
        <f>+'2.) E-DATA LISTING'!I27</f>
        <v>0</v>
      </c>
      <c r="E6">
        <f>+'2.) E-DATA LISTING'!J27</f>
        <v>0</v>
      </c>
      <c r="F6">
        <f>+'2.) E-DATA LISTING'!K27</f>
        <v>0</v>
      </c>
      <c r="G6">
        <f>+'2.) E-DATA LISTING'!L27</f>
        <v>0</v>
      </c>
      <c r="H6">
        <f>+'2.) E-DATA LISTING'!M27</f>
        <v>0</v>
      </c>
      <c r="I6">
        <f>+'2.) E-DATA LISTING'!N27</f>
        <v>0</v>
      </c>
      <c r="J6">
        <f>+'2.) E-DATA LISTING'!O27</f>
        <v>0</v>
      </c>
      <c r="K6" t="str">
        <f>+'2.) E-DATA LISTING'!P27</f>
        <v/>
      </c>
      <c r="L6">
        <f>+'2.) E-DATA LISTING'!Q27</f>
        <v>0</v>
      </c>
      <c r="M6">
        <f>+'2.) E-DATA LISTING'!R27</f>
        <v>0</v>
      </c>
      <c r="N6">
        <f>+'2.) E-DATA LISTING'!S27</f>
        <v>0</v>
      </c>
      <c r="O6">
        <f>+'2.) E-DATA LISTING'!T27</f>
        <v>0</v>
      </c>
    </row>
    <row r="7" spans="1:15">
      <c r="B7">
        <f>+'2.) E-DATA LISTING'!G28</f>
        <v>0</v>
      </c>
      <c r="C7">
        <f>+'2.) E-DATA LISTING'!H28</f>
        <v>0</v>
      </c>
      <c r="D7">
        <f>+'2.) E-DATA LISTING'!I28</f>
        <v>0</v>
      </c>
      <c r="E7">
        <f>+'2.) E-DATA LISTING'!J28</f>
        <v>0</v>
      </c>
      <c r="F7">
        <f>+'2.) E-DATA LISTING'!K28</f>
        <v>0</v>
      </c>
      <c r="G7">
        <f>+'2.) E-DATA LISTING'!L28</f>
        <v>0</v>
      </c>
      <c r="H7">
        <f>+'2.) E-DATA LISTING'!M28</f>
        <v>0</v>
      </c>
      <c r="I7">
        <f>+'2.) E-DATA LISTING'!N28</f>
        <v>0</v>
      </c>
      <c r="J7">
        <f>+'2.) E-DATA LISTING'!O28</f>
        <v>0</v>
      </c>
      <c r="K7" t="str">
        <f>+'2.) E-DATA LISTING'!P28</f>
        <v/>
      </c>
      <c r="L7">
        <f>+'2.) E-DATA LISTING'!Q28</f>
        <v>0</v>
      </c>
      <c r="M7">
        <f>+'2.) E-DATA LISTING'!R28</f>
        <v>0</v>
      </c>
      <c r="N7">
        <f>+'2.) E-DATA LISTING'!S28</f>
        <v>0</v>
      </c>
      <c r="O7">
        <f>+'2.) E-DATA LISTING'!T28</f>
        <v>0</v>
      </c>
    </row>
    <row r="8" spans="1:15">
      <c r="B8">
        <f>+'2.) E-DATA LISTING'!G29</f>
        <v>0</v>
      </c>
      <c r="C8">
        <f>+'2.) E-DATA LISTING'!H29</f>
        <v>0</v>
      </c>
      <c r="D8">
        <f>+'2.) E-DATA LISTING'!I29</f>
        <v>0</v>
      </c>
      <c r="E8">
        <f>+'2.) E-DATA LISTING'!J29</f>
        <v>0</v>
      </c>
      <c r="F8">
        <f>+'2.) E-DATA LISTING'!K29</f>
        <v>0</v>
      </c>
      <c r="G8">
        <f>+'2.) E-DATA LISTING'!L29</f>
        <v>0</v>
      </c>
      <c r="H8">
        <f>+'2.) E-DATA LISTING'!M29</f>
        <v>0</v>
      </c>
      <c r="I8">
        <f>+'2.) E-DATA LISTING'!N29</f>
        <v>0</v>
      </c>
      <c r="J8">
        <f>+'2.) E-DATA LISTING'!O29</f>
        <v>0</v>
      </c>
      <c r="K8" t="str">
        <f>+'2.) E-DATA LISTING'!P29</f>
        <v/>
      </c>
      <c r="L8">
        <f>+'2.) E-DATA LISTING'!Q29</f>
        <v>0</v>
      </c>
      <c r="M8">
        <f>+'2.) E-DATA LISTING'!R29</f>
        <v>0</v>
      </c>
      <c r="N8">
        <f>+'2.) E-DATA LISTING'!S29</f>
        <v>0</v>
      </c>
      <c r="O8">
        <f>+'2.) E-DATA LISTING'!T29</f>
        <v>0</v>
      </c>
    </row>
    <row r="9" spans="1:15">
      <c r="B9">
        <f>+'2.) E-DATA LISTING'!G30</f>
        <v>0</v>
      </c>
      <c r="C9">
        <f>+'2.) E-DATA LISTING'!H30</f>
        <v>0</v>
      </c>
      <c r="D9">
        <f>+'2.) E-DATA LISTING'!I30</f>
        <v>0</v>
      </c>
      <c r="E9">
        <f>+'2.) E-DATA LISTING'!J30</f>
        <v>0</v>
      </c>
      <c r="F9">
        <f>+'2.) E-DATA LISTING'!K30</f>
        <v>0</v>
      </c>
      <c r="G9">
        <f>+'2.) E-DATA LISTING'!L30</f>
        <v>0</v>
      </c>
      <c r="H9">
        <f>+'2.) E-DATA LISTING'!M30</f>
        <v>0</v>
      </c>
      <c r="I9">
        <f>+'2.) E-DATA LISTING'!N30</f>
        <v>0</v>
      </c>
      <c r="J9">
        <f>+'2.) E-DATA LISTING'!O30</f>
        <v>0</v>
      </c>
      <c r="K9" t="str">
        <f>+'2.) E-DATA LISTING'!P30</f>
        <v/>
      </c>
      <c r="L9">
        <f>+'2.) E-DATA LISTING'!Q30</f>
        <v>0</v>
      </c>
      <c r="M9">
        <f>+'2.) E-DATA LISTING'!R30</f>
        <v>0</v>
      </c>
      <c r="N9">
        <f>+'2.) E-DATA LISTING'!S30</f>
        <v>0</v>
      </c>
      <c r="O9">
        <f>+'2.) E-DATA LISTING'!T30</f>
        <v>0</v>
      </c>
    </row>
    <row r="10" spans="1:15">
      <c r="B10">
        <f>+'2.) E-DATA LISTING'!G31</f>
        <v>0</v>
      </c>
      <c r="C10">
        <f>+'2.) E-DATA LISTING'!H31</f>
        <v>0</v>
      </c>
      <c r="D10">
        <f>+'2.) E-DATA LISTING'!I31</f>
        <v>0</v>
      </c>
      <c r="E10">
        <f>+'2.) E-DATA LISTING'!J31</f>
        <v>0</v>
      </c>
      <c r="F10">
        <f>+'2.) E-DATA LISTING'!K31</f>
        <v>0</v>
      </c>
      <c r="G10">
        <f>+'2.) E-DATA LISTING'!L31</f>
        <v>0</v>
      </c>
      <c r="H10">
        <f>+'2.) E-DATA LISTING'!M31</f>
        <v>0</v>
      </c>
      <c r="I10">
        <f>+'2.) E-DATA LISTING'!N31</f>
        <v>0</v>
      </c>
      <c r="J10">
        <f>+'2.) E-DATA LISTING'!O31</f>
        <v>0</v>
      </c>
      <c r="K10" t="str">
        <f>+'2.) E-DATA LISTING'!P31</f>
        <v/>
      </c>
      <c r="L10">
        <f>+'2.) E-DATA LISTING'!Q31</f>
        <v>0</v>
      </c>
      <c r="M10">
        <f>+'2.) E-DATA LISTING'!R31</f>
        <v>0</v>
      </c>
      <c r="N10">
        <f>+'2.) E-DATA LISTING'!S31</f>
        <v>0</v>
      </c>
      <c r="O10">
        <f>+'2.) E-DATA LISTING'!T31</f>
        <v>0</v>
      </c>
    </row>
    <row r="11" spans="1:15">
      <c r="B11">
        <f>+'2.) E-DATA LISTING'!G32</f>
        <v>0</v>
      </c>
      <c r="C11">
        <f>+'2.) E-DATA LISTING'!H32</f>
        <v>0</v>
      </c>
      <c r="D11">
        <f>+'2.) E-DATA LISTING'!I32</f>
        <v>0</v>
      </c>
      <c r="E11">
        <f>+'2.) E-DATA LISTING'!J32</f>
        <v>0</v>
      </c>
      <c r="F11">
        <f>+'2.) E-DATA LISTING'!K32</f>
        <v>0</v>
      </c>
      <c r="G11">
        <f>+'2.) E-DATA LISTING'!L32</f>
        <v>0</v>
      </c>
      <c r="H11">
        <f>+'2.) E-DATA LISTING'!M32</f>
        <v>0</v>
      </c>
      <c r="I11">
        <f>+'2.) E-DATA LISTING'!N32</f>
        <v>0</v>
      </c>
      <c r="J11">
        <f>+'2.) E-DATA LISTING'!O32</f>
        <v>0</v>
      </c>
      <c r="K11" t="str">
        <f>+'2.) E-DATA LISTING'!P32</f>
        <v/>
      </c>
      <c r="L11">
        <f>+'2.) E-DATA LISTING'!Q32</f>
        <v>0</v>
      </c>
      <c r="M11">
        <f>+'2.) E-DATA LISTING'!R32</f>
        <v>0</v>
      </c>
      <c r="N11">
        <f>+'2.) E-DATA LISTING'!S32</f>
        <v>0</v>
      </c>
      <c r="O11">
        <f>+'2.) E-DATA LISTING'!T32</f>
        <v>0</v>
      </c>
    </row>
    <row r="12" spans="1:15">
      <c r="B12">
        <f>+'2.) E-DATA LISTING'!G33</f>
        <v>0</v>
      </c>
      <c r="C12">
        <f>+'2.) E-DATA LISTING'!H33</f>
        <v>0</v>
      </c>
      <c r="D12">
        <f>+'2.) E-DATA LISTING'!I33</f>
        <v>0</v>
      </c>
      <c r="E12">
        <f>+'2.) E-DATA LISTING'!J33</f>
        <v>0</v>
      </c>
      <c r="F12">
        <f>+'2.) E-DATA LISTING'!K33</f>
        <v>0</v>
      </c>
      <c r="G12">
        <f>+'2.) E-DATA LISTING'!L33</f>
        <v>0</v>
      </c>
      <c r="H12">
        <f>+'2.) E-DATA LISTING'!M33</f>
        <v>0</v>
      </c>
      <c r="I12">
        <f>+'2.) E-DATA LISTING'!N33</f>
        <v>0</v>
      </c>
      <c r="J12">
        <f>+'2.) E-DATA LISTING'!O33</f>
        <v>0</v>
      </c>
      <c r="K12" t="str">
        <f>+'2.) E-DATA LISTING'!P33</f>
        <v/>
      </c>
      <c r="L12">
        <f>+'2.) E-DATA LISTING'!Q33</f>
        <v>0</v>
      </c>
      <c r="M12">
        <f>+'2.) E-DATA LISTING'!R33</f>
        <v>0</v>
      </c>
      <c r="N12">
        <f>+'2.) E-DATA LISTING'!S33</f>
        <v>0</v>
      </c>
      <c r="O12">
        <f>+'2.) E-DATA LISTING'!T33</f>
        <v>0</v>
      </c>
    </row>
    <row r="13" spans="1:15">
      <c r="B13">
        <f>+'2.) E-DATA LISTING'!G34</f>
        <v>0</v>
      </c>
      <c r="C13">
        <f>+'2.) E-DATA LISTING'!H34</f>
        <v>0</v>
      </c>
      <c r="D13">
        <f>+'2.) E-DATA LISTING'!I34</f>
        <v>0</v>
      </c>
      <c r="E13">
        <f>+'2.) E-DATA LISTING'!J34</f>
        <v>0</v>
      </c>
      <c r="F13">
        <f>+'2.) E-DATA LISTING'!K34</f>
        <v>0</v>
      </c>
      <c r="G13">
        <f>+'2.) E-DATA LISTING'!L34</f>
        <v>0</v>
      </c>
      <c r="H13">
        <f>+'2.) E-DATA LISTING'!M34</f>
        <v>0</v>
      </c>
      <c r="I13">
        <f>+'2.) E-DATA LISTING'!N34</f>
        <v>0</v>
      </c>
      <c r="J13">
        <f>+'2.) E-DATA LISTING'!O34</f>
        <v>0</v>
      </c>
      <c r="K13" t="str">
        <f>+'2.) E-DATA LISTING'!P34</f>
        <v/>
      </c>
      <c r="L13">
        <f>+'2.) E-DATA LISTING'!Q34</f>
        <v>0</v>
      </c>
      <c r="M13">
        <f>+'2.) E-DATA LISTING'!R34</f>
        <v>0</v>
      </c>
      <c r="N13">
        <f>+'2.) E-DATA LISTING'!S34</f>
        <v>0</v>
      </c>
      <c r="O13">
        <f>+'2.) E-DATA LISTING'!T34</f>
        <v>0</v>
      </c>
    </row>
    <row r="14" spans="1:15">
      <c r="B14">
        <f>+'2.) E-DATA LISTING'!G35</f>
        <v>0</v>
      </c>
      <c r="C14">
        <f>+'2.) E-DATA LISTING'!H35</f>
        <v>0</v>
      </c>
      <c r="D14">
        <f>+'2.) E-DATA LISTING'!I35</f>
        <v>0</v>
      </c>
      <c r="E14">
        <f>+'2.) E-DATA LISTING'!J35</f>
        <v>0</v>
      </c>
      <c r="F14">
        <f>+'2.) E-DATA LISTING'!K35</f>
        <v>0</v>
      </c>
      <c r="G14">
        <f>+'2.) E-DATA LISTING'!L35</f>
        <v>0</v>
      </c>
      <c r="H14">
        <f>+'2.) E-DATA LISTING'!M35</f>
        <v>0</v>
      </c>
      <c r="I14">
        <f>+'2.) E-DATA LISTING'!N35</f>
        <v>0</v>
      </c>
      <c r="J14">
        <f>+'2.) E-DATA LISTING'!O35</f>
        <v>0</v>
      </c>
      <c r="K14" t="str">
        <f>+'2.) E-DATA LISTING'!P35</f>
        <v/>
      </c>
      <c r="L14">
        <f>+'2.) E-DATA LISTING'!Q35</f>
        <v>0</v>
      </c>
      <c r="M14">
        <f>+'2.) E-DATA LISTING'!R35</f>
        <v>0</v>
      </c>
      <c r="N14">
        <f>+'2.) E-DATA LISTING'!S35</f>
        <v>0</v>
      </c>
      <c r="O14">
        <f>+'2.) E-DATA LISTING'!T35</f>
        <v>0</v>
      </c>
    </row>
    <row r="15" spans="1:15">
      <c r="B15">
        <f>+'2.) E-DATA LISTING'!G36</f>
        <v>0</v>
      </c>
      <c r="C15">
        <f>+'2.) E-DATA LISTING'!H36</f>
        <v>0</v>
      </c>
      <c r="D15">
        <f>+'2.) E-DATA LISTING'!I36</f>
        <v>0</v>
      </c>
      <c r="E15">
        <f>+'2.) E-DATA LISTING'!J36</f>
        <v>0</v>
      </c>
      <c r="F15">
        <f>+'2.) E-DATA LISTING'!K36</f>
        <v>0</v>
      </c>
      <c r="G15">
        <f>+'2.) E-DATA LISTING'!L36</f>
        <v>0</v>
      </c>
      <c r="H15">
        <f>+'2.) E-DATA LISTING'!M36</f>
        <v>0</v>
      </c>
      <c r="I15">
        <f>+'2.) E-DATA LISTING'!N36</f>
        <v>0</v>
      </c>
      <c r="J15">
        <f>+'2.) E-DATA LISTING'!O36</f>
        <v>0</v>
      </c>
      <c r="K15" t="str">
        <f>+'2.) E-DATA LISTING'!P36</f>
        <v/>
      </c>
      <c r="L15">
        <f>+'2.) E-DATA LISTING'!Q36</f>
        <v>0</v>
      </c>
      <c r="M15">
        <f>+'2.) E-DATA LISTING'!R36</f>
        <v>0</v>
      </c>
      <c r="N15">
        <f>+'2.) E-DATA LISTING'!S36</f>
        <v>0</v>
      </c>
      <c r="O15">
        <f>+'2.) E-DATA LISTING'!T36</f>
        <v>0</v>
      </c>
    </row>
    <row r="16" spans="1:15">
      <c r="B16">
        <f>+'2.) E-DATA LISTING'!G37</f>
        <v>0</v>
      </c>
      <c r="C16">
        <f>+'2.) E-DATA LISTING'!H37</f>
        <v>0</v>
      </c>
      <c r="D16">
        <f>+'2.) E-DATA LISTING'!I37</f>
        <v>0</v>
      </c>
      <c r="E16">
        <f>+'2.) E-DATA LISTING'!J37</f>
        <v>0</v>
      </c>
      <c r="F16">
        <f>+'2.) E-DATA LISTING'!K37</f>
        <v>0</v>
      </c>
      <c r="G16">
        <f>+'2.) E-DATA LISTING'!L37</f>
        <v>0</v>
      </c>
      <c r="H16">
        <f>+'2.) E-DATA LISTING'!M37</f>
        <v>0</v>
      </c>
      <c r="I16">
        <f>+'2.) E-DATA LISTING'!N37</f>
        <v>0</v>
      </c>
      <c r="J16">
        <f>+'2.) E-DATA LISTING'!O37</f>
        <v>0</v>
      </c>
      <c r="K16" t="str">
        <f>+'2.) E-DATA LISTING'!P37</f>
        <v/>
      </c>
      <c r="L16">
        <f>+'2.) E-DATA LISTING'!Q37</f>
        <v>0</v>
      </c>
      <c r="M16">
        <f>+'2.) E-DATA LISTING'!R37</f>
        <v>0</v>
      </c>
      <c r="N16">
        <f>+'2.) E-DATA LISTING'!S37</f>
        <v>0</v>
      </c>
      <c r="O16">
        <f>+'2.) E-DATA LISTING'!T37</f>
        <v>0</v>
      </c>
    </row>
    <row r="17" spans="2:15">
      <c r="B17">
        <f>+'2.) E-DATA LISTING'!G38</f>
        <v>0</v>
      </c>
      <c r="C17">
        <f>+'2.) E-DATA LISTING'!H38</f>
        <v>0</v>
      </c>
      <c r="D17">
        <f>+'2.) E-DATA LISTING'!I38</f>
        <v>0</v>
      </c>
      <c r="E17">
        <f>+'2.) E-DATA LISTING'!J38</f>
        <v>0</v>
      </c>
      <c r="F17">
        <f>+'2.) E-DATA LISTING'!K38</f>
        <v>0</v>
      </c>
      <c r="G17">
        <f>+'2.) E-DATA LISTING'!L38</f>
        <v>0</v>
      </c>
      <c r="H17">
        <f>+'2.) E-DATA LISTING'!M38</f>
        <v>0</v>
      </c>
      <c r="I17">
        <f>+'2.) E-DATA LISTING'!N38</f>
        <v>0</v>
      </c>
      <c r="J17">
        <f>+'2.) E-DATA LISTING'!O38</f>
        <v>0</v>
      </c>
      <c r="K17" t="str">
        <f>+'2.) E-DATA LISTING'!P38</f>
        <v/>
      </c>
      <c r="L17">
        <f>+'2.) E-DATA LISTING'!Q38</f>
        <v>0</v>
      </c>
      <c r="M17">
        <f>+'2.) E-DATA LISTING'!R38</f>
        <v>0</v>
      </c>
      <c r="N17">
        <f>+'2.) E-DATA LISTING'!S38</f>
        <v>0</v>
      </c>
      <c r="O17">
        <f>+'2.) E-DATA LISTING'!T38</f>
        <v>0</v>
      </c>
    </row>
    <row r="18" spans="2:15">
      <c r="B18">
        <f>+'2.) E-DATA LISTING'!G39</f>
        <v>0</v>
      </c>
      <c r="C18">
        <f>+'2.) E-DATA LISTING'!H39</f>
        <v>0</v>
      </c>
      <c r="D18">
        <f>+'2.) E-DATA LISTING'!I39</f>
        <v>0</v>
      </c>
      <c r="E18">
        <f>+'2.) E-DATA LISTING'!J39</f>
        <v>0</v>
      </c>
      <c r="F18">
        <f>+'2.) E-DATA LISTING'!K39</f>
        <v>0</v>
      </c>
      <c r="G18">
        <f>+'2.) E-DATA LISTING'!L39</f>
        <v>0</v>
      </c>
      <c r="H18">
        <f>+'2.) E-DATA LISTING'!M39</f>
        <v>0</v>
      </c>
      <c r="I18">
        <f>+'2.) E-DATA LISTING'!N39</f>
        <v>0</v>
      </c>
      <c r="J18">
        <f>+'2.) E-DATA LISTING'!O39</f>
        <v>0</v>
      </c>
      <c r="K18" t="str">
        <f>+'2.) E-DATA LISTING'!P39</f>
        <v/>
      </c>
      <c r="L18">
        <f>+'2.) E-DATA LISTING'!Q39</f>
        <v>0</v>
      </c>
      <c r="M18">
        <f>+'2.) E-DATA LISTING'!R39</f>
        <v>0</v>
      </c>
      <c r="N18">
        <f>+'2.) E-DATA LISTING'!S39</f>
        <v>0</v>
      </c>
      <c r="O18">
        <f>+'2.) E-DATA LISTING'!T39</f>
        <v>0</v>
      </c>
    </row>
    <row r="19" spans="2:15">
      <c r="B19">
        <f>+'2.) E-DATA LISTING'!G40</f>
        <v>0</v>
      </c>
      <c r="C19">
        <f>+'2.) E-DATA LISTING'!H40</f>
        <v>0</v>
      </c>
      <c r="D19">
        <f>+'2.) E-DATA LISTING'!I40</f>
        <v>0</v>
      </c>
      <c r="E19">
        <f>+'2.) E-DATA LISTING'!J40</f>
        <v>0</v>
      </c>
      <c r="F19">
        <f>+'2.) E-DATA LISTING'!K40</f>
        <v>0</v>
      </c>
      <c r="G19">
        <f>+'2.) E-DATA LISTING'!L40</f>
        <v>0</v>
      </c>
      <c r="H19">
        <f>+'2.) E-DATA LISTING'!M40</f>
        <v>0</v>
      </c>
      <c r="I19">
        <f>+'2.) E-DATA LISTING'!N40</f>
        <v>0</v>
      </c>
      <c r="J19">
        <f>+'2.) E-DATA LISTING'!O40</f>
        <v>0</v>
      </c>
      <c r="K19" t="str">
        <f>+'2.) E-DATA LISTING'!P40</f>
        <v/>
      </c>
      <c r="L19">
        <f>+'2.) E-DATA LISTING'!Q40</f>
        <v>0</v>
      </c>
      <c r="M19">
        <f>+'2.) E-DATA LISTING'!R40</f>
        <v>0</v>
      </c>
      <c r="N19">
        <f>+'2.) E-DATA LISTING'!S40</f>
        <v>0</v>
      </c>
      <c r="O19">
        <f>+'2.) E-DATA LISTING'!T40</f>
        <v>0</v>
      </c>
    </row>
    <row r="20" spans="2:15">
      <c r="B20">
        <f>+'2.) E-DATA LISTING'!G41</f>
        <v>0</v>
      </c>
      <c r="C20">
        <f>+'2.) E-DATA LISTING'!H41</f>
        <v>0</v>
      </c>
      <c r="D20">
        <f>+'2.) E-DATA LISTING'!I41</f>
        <v>0</v>
      </c>
      <c r="E20">
        <f>+'2.) E-DATA LISTING'!J41</f>
        <v>0</v>
      </c>
      <c r="F20">
        <f>+'2.) E-DATA LISTING'!K41</f>
        <v>0</v>
      </c>
      <c r="G20">
        <f>+'2.) E-DATA LISTING'!L41</f>
        <v>0</v>
      </c>
      <c r="H20">
        <f>+'2.) E-DATA LISTING'!M41</f>
        <v>0</v>
      </c>
      <c r="I20">
        <f>+'2.) E-DATA LISTING'!N41</f>
        <v>0</v>
      </c>
      <c r="J20">
        <f>+'2.) E-DATA LISTING'!O41</f>
        <v>0</v>
      </c>
      <c r="K20" t="str">
        <f>+'2.) E-DATA LISTING'!P41</f>
        <v/>
      </c>
      <c r="L20">
        <f>+'2.) E-DATA LISTING'!Q41</f>
        <v>0</v>
      </c>
      <c r="M20">
        <f>+'2.) E-DATA LISTING'!R41</f>
        <v>0</v>
      </c>
      <c r="N20">
        <f>+'2.) E-DATA LISTING'!S41</f>
        <v>0</v>
      </c>
      <c r="O20">
        <f>+'2.) E-DATA LISTING'!T41</f>
        <v>0</v>
      </c>
    </row>
    <row r="21" spans="2:15">
      <c r="B21">
        <f>+'2.) E-DATA LISTING'!G42</f>
        <v>0</v>
      </c>
      <c r="C21">
        <f>+'2.) E-DATA LISTING'!H42</f>
        <v>0</v>
      </c>
      <c r="D21">
        <f>+'2.) E-DATA LISTING'!I42</f>
        <v>0</v>
      </c>
      <c r="E21">
        <f>+'2.) E-DATA LISTING'!J42</f>
        <v>0</v>
      </c>
      <c r="F21">
        <f>+'2.) E-DATA LISTING'!K42</f>
        <v>0</v>
      </c>
      <c r="G21">
        <f>+'2.) E-DATA LISTING'!L42</f>
        <v>0</v>
      </c>
      <c r="H21">
        <f>+'2.) E-DATA LISTING'!M42</f>
        <v>0</v>
      </c>
      <c r="I21">
        <f>+'2.) E-DATA LISTING'!N42</f>
        <v>0</v>
      </c>
      <c r="J21">
        <f>+'2.) E-DATA LISTING'!O42</f>
        <v>0</v>
      </c>
      <c r="K21" t="str">
        <f>+'2.) E-DATA LISTING'!P42</f>
        <v/>
      </c>
      <c r="L21">
        <f>+'2.) E-DATA LISTING'!Q42</f>
        <v>0</v>
      </c>
      <c r="M21">
        <f>+'2.) E-DATA LISTING'!R42</f>
        <v>0</v>
      </c>
      <c r="N21">
        <f>+'2.) E-DATA LISTING'!S42</f>
        <v>0</v>
      </c>
      <c r="O21">
        <f>+'2.) E-DATA LISTING'!T42</f>
        <v>0</v>
      </c>
    </row>
    <row r="22" spans="2:15">
      <c r="B22">
        <f>+'2.) E-DATA LISTING'!G43</f>
        <v>0</v>
      </c>
      <c r="C22">
        <f>+'2.) E-DATA LISTING'!H43</f>
        <v>0</v>
      </c>
      <c r="D22">
        <f>+'2.) E-DATA LISTING'!I43</f>
        <v>0</v>
      </c>
      <c r="E22">
        <f>+'2.) E-DATA LISTING'!J43</f>
        <v>0</v>
      </c>
      <c r="F22">
        <f>+'2.) E-DATA LISTING'!K43</f>
        <v>0</v>
      </c>
      <c r="G22">
        <f>+'2.) E-DATA LISTING'!L43</f>
        <v>0</v>
      </c>
      <c r="H22">
        <f>+'2.) E-DATA LISTING'!M43</f>
        <v>0</v>
      </c>
      <c r="I22">
        <f>+'2.) E-DATA LISTING'!N43</f>
        <v>0</v>
      </c>
      <c r="J22">
        <f>+'2.) E-DATA LISTING'!O43</f>
        <v>0</v>
      </c>
      <c r="K22" t="str">
        <f>+'2.) E-DATA LISTING'!P43</f>
        <v/>
      </c>
      <c r="L22">
        <f>+'2.) E-DATA LISTING'!Q43</f>
        <v>0</v>
      </c>
      <c r="M22">
        <f>+'2.) E-DATA LISTING'!R43</f>
        <v>0</v>
      </c>
      <c r="N22">
        <f>+'2.) E-DATA LISTING'!S43</f>
        <v>0</v>
      </c>
      <c r="O22">
        <f>+'2.) E-DATA LISTING'!T43</f>
        <v>0</v>
      </c>
    </row>
    <row r="23" spans="2:15">
      <c r="B23">
        <f>+'2.) E-DATA LISTING'!G44</f>
        <v>0</v>
      </c>
      <c r="C23">
        <f>+'2.) E-DATA LISTING'!H44</f>
        <v>0</v>
      </c>
      <c r="D23">
        <f>+'2.) E-DATA LISTING'!I44</f>
        <v>0</v>
      </c>
      <c r="E23">
        <f>+'2.) E-DATA LISTING'!J44</f>
        <v>0</v>
      </c>
      <c r="F23">
        <f>+'2.) E-DATA LISTING'!K44</f>
        <v>0</v>
      </c>
      <c r="G23">
        <f>+'2.) E-DATA LISTING'!L44</f>
        <v>0</v>
      </c>
      <c r="H23">
        <f>+'2.) E-DATA LISTING'!M44</f>
        <v>0</v>
      </c>
      <c r="I23">
        <f>+'2.) E-DATA LISTING'!N44</f>
        <v>0</v>
      </c>
      <c r="J23">
        <f>+'2.) E-DATA LISTING'!O44</f>
        <v>0</v>
      </c>
      <c r="K23" t="str">
        <f>+'2.) E-DATA LISTING'!P44</f>
        <v/>
      </c>
      <c r="L23">
        <f>+'2.) E-DATA LISTING'!Q44</f>
        <v>0</v>
      </c>
      <c r="M23">
        <f>+'2.) E-DATA LISTING'!R44</f>
        <v>0</v>
      </c>
      <c r="N23">
        <f>+'2.) E-DATA LISTING'!S44</f>
        <v>0</v>
      </c>
      <c r="O23">
        <f>+'2.) E-DATA LISTING'!T44</f>
        <v>0</v>
      </c>
    </row>
    <row r="24" spans="2:15">
      <c r="B24">
        <f>+'2.) E-DATA LISTING'!G45</f>
        <v>0</v>
      </c>
      <c r="C24">
        <f>+'2.) E-DATA LISTING'!H45</f>
        <v>0</v>
      </c>
      <c r="D24">
        <f>+'2.) E-DATA LISTING'!I45</f>
        <v>0</v>
      </c>
      <c r="E24">
        <f>+'2.) E-DATA LISTING'!J45</f>
        <v>0</v>
      </c>
      <c r="F24">
        <f>+'2.) E-DATA LISTING'!K45</f>
        <v>0</v>
      </c>
      <c r="G24">
        <f>+'2.) E-DATA LISTING'!L45</f>
        <v>0</v>
      </c>
      <c r="H24">
        <f>+'2.) E-DATA LISTING'!M45</f>
        <v>0</v>
      </c>
      <c r="I24">
        <f>+'2.) E-DATA LISTING'!N45</f>
        <v>0</v>
      </c>
      <c r="J24">
        <f>+'2.) E-DATA LISTING'!O45</f>
        <v>0</v>
      </c>
      <c r="K24" t="str">
        <f>+'2.) E-DATA LISTING'!P45</f>
        <v/>
      </c>
      <c r="L24">
        <f>+'2.) E-DATA LISTING'!Q45</f>
        <v>0</v>
      </c>
      <c r="M24">
        <f>+'2.) E-DATA LISTING'!R45</f>
        <v>0</v>
      </c>
      <c r="N24">
        <f>+'2.) E-DATA LISTING'!S45</f>
        <v>0</v>
      </c>
      <c r="O24">
        <f>+'2.) E-DATA LISTING'!T45</f>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20848-A060-4B2E-A4DC-82002AAD76EE}">
  <sheetPr codeName="Sheet3">
    <tabColor rgb="FF964B00"/>
  </sheetPr>
  <dimension ref="B1:W28"/>
  <sheetViews>
    <sheetView tabSelected="1" workbookViewId="0">
      <pane xSplit="4" ySplit="8" topLeftCell="E9" activePane="bottomRight" state="frozen"/>
      <selection pane="topRight" activeCell="D1" sqref="D1"/>
      <selection pane="bottomLeft" activeCell="A10" sqref="A10"/>
      <selection pane="bottomRight" activeCell="D10" sqref="D10"/>
    </sheetView>
  </sheetViews>
  <sheetFormatPr defaultRowHeight="15"/>
  <cols>
    <col min="1" max="1" width="8.7109375" customWidth="1"/>
    <col min="2" max="4" width="32.7109375" customWidth="1"/>
    <col min="5" max="5" width="17.140625" hidden="1" customWidth="1"/>
    <col min="6" max="6" width="13.140625" hidden="1" customWidth="1"/>
    <col min="7" max="7" width="10.28515625" customWidth="1"/>
    <col min="8" max="8" width="10.140625" customWidth="1"/>
    <col min="9" max="9" width="11.85546875" customWidth="1"/>
    <col min="10" max="10" width="11.5703125" customWidth="1"/>
    <col min="11" max="11" width="13.28515625" customWidth="1"/>
    <col min="12" max="12" width="12" customWidth="1"/>
    <col min="13" max="13" width="26.42578125" customWidth="1"/>
    <col min="14" max="14" width="15" customWidth="1"/>
    <col min="15" max="15" width="11.85546875" customWidth="1"/>
    <col min="17" max="17" width="14.42578125" customWidth="1"/>
    <col min="18" max="18" width="14.85546875" customWidth="1"/>
    <col min="19" max="19" width="14.5703125" customWidth="1"/>
    <col min="20" max="20" width="13.85546875" customWidth="1"/>
    <col min="21" max="21" width="15.7109375" customWidth="1"/>
    <col min="22" max="22" width="20.7109375" customWidth="1"/>
    <col min="23" max="23" width="16.140625" customWidth="1"/>
  </cols>
  <sheetData>
    <row r="1" spans="2:23" ht="15" customHeight="1"/>
    <row r="2" spans="2:23" ht="15" customHeight="1">
      <c r="C2" s="81" t="s">
        <v>69</v>
      </c>
    </row>
    <row r="3" spans="2:23" ht="15" customHeight="1">
      <c r="C3" s="81" t="s">
        <v>139</v>
      </c>
      <c r="H3" s="39"/>
    </row>
    <row r="4" spans="2:23" ht="15" customHeight="1">
      <c r="C4" s="41" t="s">
        <v>70</v>
      </c>
      <c r="H4" s="40"/>
    </row>
    <row r="5" spans="2:23" ht="15" customHeight="1">
      <c r="D5" s="81"/>
      <c r="H5" s="41"/>
    </row>
    <row r="6" spans="2:23" ht="15" customHeight="1">
      <c r="H6" s="41"/>
      <c r="I6" s="59"/>
      <c r="J6" s="59"/>
    </row>
    <row r="7" spans="2:23" ht="15" customHeight="1"/>
    <row r="8" spans="2:23" ht="80.25" customHeight="1" thickBot="1">
      <c r="B8" s="338" t="s">
        <v>88</v>
      </c>
      <c r="C8" s="338" t="s">
        <v>315</v>
      </c>
      <c r="D8" s="229" t="s">
        <v>71</v>
      </c>
      <c r="E8" s="229" t="s">
        <v>263</v>
      </c>
      <c r="F8" s="229" t="s">
        <v>264</v>
      </c>
      <c r="G8" s="229" t="s">
        <v>57</v>
      </c>
      <c r="H8" s="229" t="s">
        <v>75</v>
      </c>
      <c r="I8" s="229" t="s">
        <v>72</v>
      </c>
      <c r="J8" s="229" t="s">
        <v>73</v>
      </c>
      <c r="K8" s="229" t="s">
        <v>74</v>
      </c>
      <c r="L8" s="229" t="s">
        <v>76</v>
      </c>
      <c r="M8" s="229" t="s">
        <v>77</v>
      </c>
      <c r="N8" s="229" t="s">
        <v>78</v>
      </c>
      <c r="O8" s="229" t="s">
        <v>79</v>
      </c>
      <c r="P8" s="229" t="s">
        <v>80</v>
      </c>
      <c r="Q8" s="229" t="s">
        <v>81</v>
      </c>
      <c r="R8" s="229" t="s">
        <v>82</v>
      </c>
      <c r="S8" s="229" t="s">
        <v>83</v>
      </c>
      <c r="T8" s="229" t="s">
        <v>84</v>
      </c>
      <c r="U8" s="229" t="s">
        <v>85</v>
      </c>
      <c r="V8" s="229" t="s">
        <v>86</v>
      </c>
      <c r="W8" s="229" t="s">
        <v>87</v>
      </c>
    </row>
    <row r="9" spans="2:23" ht="75">
      <c r="B9" s="339"/>
      <c r="C9" s="340" t="s">
        <v>311</v>
      </c>
      <c r="D9" s="341" t="s">
        <v>106</v>
      </c>
      <c r="E9" s="342" t="s">
        <v>248</v>
      </c>
      <c r="F9" s="342" t="s">
        <v>249</v>
      </c>
      <c r="G9" s="343">
        <v>1750</v>
      </c>
      <c r="H9" s="344" t="s">
        <v>104</v>
      </c>
      <c r="I9" s="345">
        <v>100000</v>
      </c>
      <c r="J9" s="346" t="s">
        <v>103</v>
      </c>
      <c r="K9" s="346" t="s">
        <v>101</v>
      </c>
      <c r="L9" s="344" t="s">
        <v>93</v>
      </c>
      <c r="M9" s="344" t="s">
        <v>94</v>
      </c>
      <c r="N9" s="347" t="s">
        <v>95</v>
      </c>
      <c r="O9" s="347" t="s">
        <v>95</v>
      </c>
      <c r="P9" s="347" t="s">
        <v>95</v>
      </c>
      <c r="Q9" s="347" t="s">
        <v>95</v>
      </c>
      <c r="R9" s="347" t="s">
        <v>95</v>
      </c>
      <c r="S9" s="347" t="s">
        <v>95</v>
      </c>
      <c r="T9" s="343">
        <v>5000</v>
      </c>
      <c r="U9" s="344" t="s">
        <v>105</v>
      </c>
      <c r="V9" s="347" t="s">
        <v>96</v>
      </c>
      <c r="W9" s="348" t="s">
        <v>96</v>
      </c>
    </row>
    <row r="10" spans="2:23" ht="75">
      <c r="B10" s="60"/>
      <c r="C10" s="334" t="s">
        <v>312</v>
      </c>
      <c r="D10" s="335" t="s">
        <v>102</v>
      </c>
      <c r="E10" s="373" t="s">
        <v>250</v>
      </c>
      <c r="F10" s="373" t="s">
        <v>251</v>
      </c>
      <c r="G10" s="374">
        <v>1350</v>
      </c>
      <c r="H10" s="375" t="s">
        <v>104</v>
      </c>
      <c r="I10" s="376">
        <v>80000</v>
      </c>
      <c r="J10" s="377" t="s">
        <v>103</v>
      </c>
      <c r="K10" s="377" t="s">
        <v>99</v>
      </c>
      <c r="L10" s="375" t="s">
        <v>93</v>
      </c>
      <c r="M10" s="375" t="s">
        <v>94</v>
      </c>
      <c r="N10" s="378" t="s">
        <v>95</v>
      </c>
      <c r="O10" s="378" t="s">
        <v>95</v>
      </c>
      <c r="P10" s="378" t="s">
        <v>95</v>
      </c>
      <c r="Q10" s="378" t="s">
        <v>95</v>
      </c>
      <c r="R10" s="378" t="s">
        <v>95</v>
      </c>
      <c r="S10" s="378" t="s">
        <v>95</v>
      </c>
      <c r="T10" s="374">
        <v>5000</v>
      </c>
      <c r="U10" s="375" t="s">
        <v>105</v>
      </c>
      <c r="V10" s="378" t="s">
        <v>96</v>
      </c>
      <c r="W10" s="379" t="s">
        <v>96</v>
      </c>
    </row>
    <row r="11" spans="2:23" ht="90" customHeight="1">
      <c r="B11" s="60"/>
      <c r="C11" s="334" t="s">
        <v>313</v>
      </c>
      <c r="D11" s="335" t="s">
        <v>89</v>
      </c>
      <c r="E11" s="336" t="s">
        <v>257</v>
      </c>
      <c r="F11" s="336" t="s">
        <v>252</v>
      </c>
      <c r="G11" s="45">
        <v>3150</v>
      </c>
      <c r="H11" s="55" t="s">
        <v>92</v>
      </c>
      <c r="I11" s="46">
        <v>60000</v>
      </c>
      <c r="J11" s="49" t="s">
        <v>90</v>
      </c>
      <c r="K11" s="49" t="s">
        <v>91</v>
      </c>
      <c r="L11" s="55" t="s">
        <v>93</v>
      </c>
      <c r="M11" s="55" t="s">
        <v>94</v>
      </c>
      <c r="N11" s="47" t="s">
        <v>95</v>
      </c>
      <c r="O11" s="47" t="s">
        <v>95</v>
      </c>
      <c r="P11" s="47" t="s">
        <v>95</v>
      </c>
      <c r="Q11" s="47" t="s">
        <v>95</v>
      </c>
      <c r="R11" s="47" t="s">
        <v>95</v>
      </c>
      <c r="S11" s="47" t="s">
        <v>95</v>
      </c>
      <c r="T11" s="45">
        <v>5000</v>
      </c>
      <c r="U11" s="47" t="s">
        <v>96</v>
      </c>
      <c r="V11" s="55" t="s">
        <v>97</v>
      </c>
      <c r="W11" s="61" t="s">
        <v>96</v>
      </c>
    </row>
    <row r="12" spans="2:23" ht="99" customHeight="1">
      <c r="B12" s="60"/>
      <c r="C12" s="334" t="s">
        <v>316</v>
      </c>
      <c r="D12" s="335" t="s">
        <v>98</v>
      </c>
      <c r="E12" s="336" t="s">
        <v>253</v>
      </c>
      <c r="F12" s="336" t="s">
        <v>254</v>
      </c>
      <c r="G12" s="45">
        <v>4150</v>
      </c>
      <c r="H12" s="55" t="s">
        <v>92</v>
      </c>
      <c r="I12" s="46">
        <v>80000</v>
      </c>
      <c r="J12" s="49" t="s">
        <v>90</v>
      </c>
      <c r="K12" s="49" t="s">
        <v>99</v>
      </c>
      <c r="L12" s="55" t="s">
        <v>93</v>
      </c>
      <c r="M12" s="55" t="s">
        <v>94</v>
      </c>
      <c r="N12" s="47" t="s">
        <v>95</v>
      </c>
      <c r="O12" s="47" t="s">
        <v>95</v>
      </c>
      <c r="P12" s="47" t="s">
        <v>95</v>
      </c>
      <c r="Q12" s="47" t="s">
        <v>95</v>
      </c>
      <c r="R12" s="47" t="s">
        <v>95</v>
      </c>
      <c r="S12" s="47" t="s">
        <v>95</v>
      </c>
      <c r="T12" s="45">
        <v>5000</v>
      </c>
      <c r="U12" s="47" t="s">
        <v>96</v>
      </c>
      <c r="V12" s="55" t="s">
        <v>97</v>
      </c>
      <c r="W12" s="61" t="s">
        <v>96</v>
      </c>
    </row>
    <row r="13" spans="2:23" ht="89.25" customHeight="1" thickBot="1">
      <c r="B13" s="62"/>
      <c r="C13" s="337" t="s">
        <v>314</v>
      </c>
      <c r="D13" s="167" t="s">
        <v>100</v>
      </c>
      <c r="E13" s="168" t="s">
        <v>255</v>
      </c>
      <c r="F13" s="168" t="s">
        <v>256</v>
      </c>
      <c r="G13" s="64">
        <v>5150</v>
      </c>
      <c r="H13" s="66" t="s">
        <v>92</v>
      </c>
      <c r="I13" s="65">
        <v>100000</v>
      </c>
      <c r="J13" s="122" t="s">
        <v>90</v>
      </c>
      <c r="K13" s="122" t="s">
        <v>101</v>
      </c>
      <c r="L13" s="66" t="s">
        <v>93</v>
      </c>
      <c r="M13" s="66" t="s">
        <v>94</v>
      </c>
      <c r="N13" s="63" t="s">
        <v>95</v>
      </c>
      <c r="O13" s="63" t="s">
        <v>95</v>
      </c>
      <c r="P13" s="63" t="s">
        <v>95</v>
      </c>
      <c r="Q13" s="63" t="s">
        <v>95</v>
      </c>
      <c r="R13" s="63" t="s">
        <v>95</v>
      </c>
      <c r="S13" s="63" t="s">
        <v>95</v>
      </c>
      <c r="T13" s="64">
        <v>5000</v>
      </c>
      <c r="U13" s="63" t="s">
        <v>96</v>
      </c>
      <c r="V13" s="66" t="s">
        <v>97</v>
      </c>
      <c r="W13" s="349" t="s">
        <v>96</v>
      </c>
    </row>
    <row r="14" spans="2:23" ht="15.75">
      <c r="D14" s="82"/>
      <c r="G14" s="43"/>
      <c r="H14" s="43"/>
      <c r="I14" s="43"/>
      <c r="J14" s="43"/>
      <c r="K14" s="43"/>
      <c r="L14" s="43"/>
      <c r="M14" s="43"/>
      <c r="N14" s="43"/>
      <c r="O14" s="43"/>
      <c r="P14" s="43"/>
      <c r="Q14" s="43"/>
      <c r="R14" s="43"/>
      <c r="S14" s="43"/>
      <c r="T14" s="43"/>
      <c r="U14" s="43"/>
      <c r="V14" s="43"/>
      <c r="W14" s="43"/>
    </row>
    <row r="15" spans="2:23">
      <c r="H15" s="51" t="s">
        <v>112</v>
      </c>
    </row>
    <row r="16" spans="2:23">
      <c r="H16" s="52" t="s">
        <v>113</v>
      </c>
    </row>
    <row r="17" spans="4:20">
      <c r="H17" s="44" t="s">
        <v>114</v>
      </c>
    </row>
    <row r="18" spans="4:20">
      <c r="H18" s="52" t="s">
        <v>115</v>
      </c>
    </row>
    <row r="19" spans="4:20">
      <c r="H19" s="44" t="s">
        <v>116</v>
      </c>
    </row>
    <row r="20" spans="4:20">
      <c r="H20" s="52" t="s">
        <v>117</v>
      </c>
    </row>
    <row r="21" spans="4:20">
      <c r="H21" s="44" t="s">
        <v>118</v>
      </c>
      <c r="T21" s="50"/>
    </row>
    <row r="23" spans="4:20">
      <c r="T23" s="50"/>
    </row>
    <row r="24" spans="4:20">
      <c r="D24" s="39"/>
      <c r="T24" s="50"/>
    </row>
    <row r="25" spans="4:20">
      <c r="D25" s="40"/>
      <c r="T25" s="50"/>
    </row>
    <row r="26" spans="4:20">
      <c r="D26" s="41"/>
    </row>
    <row r="27" spans="4:20">
      <c r="D27" s="41"/>
    </row>
    <row r="28" spans="4:20">
      <c r="D28" s="53"/>
    </row>
  </sheetData>
  <hyperlinks>
    <hyperlink ref="C4" r:id="rId1" xr:uid="{186093A5-2B8B-49F3-B733-7871216224FC}"/>
  </hyperlinks>
  <pageMargins left="0.7" right="0.7" top="0.75" bottom="0.75" header="0.3" footer="0.3"/>
  <pageSetup paperSize="9" orientation="portrait" horizontalDpi="0" verticalDpi="0"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6021F-2228-4600-889C-DD432C470A10}">
  <sheetPr codeName="Sheet4"/>
  <dimension ref="B3:C56"/>
  <sheetViews>
    <sheetView workbookViewId="0"/>
  </sheetViews>
  <sheetFormatPr defaultRowHeight="15"/>
  <cols>
    <col min="3" max="3" width="97.7109375" customWidth="1"/>
  </cols>
  <sheetData>
    <row r="3" spans="2:3" ht="15.75">
      <c r="B3" s="111"/>
      <c r="C3" s="112"/>
    </row>
    <row r="4" spans="2:3" ht="15.75">
      <c r="B4" s="113"/>
      <c r="C4" s="114" t="s">
        <v>181</v>
      </c>
    </row>
    <row r="5" spans="2:3" ht="15.75">
      <c r="B5" s="113"/>
      <c r="C5" s="115" t="s">
        <v>182</v>
      </c>
    </row>
    <row r="6" spans="2:3" ht="15.75">
      <c r="B6" s="113"/>
      <c r="C6" s="115" t="s">
        <v>183</v>
      </c>
    </row>
    <row r="7" spans="2:3" ht="15.75">
      <c r="B7" s="113"/>
      <c r="C7" s="115" t="s">
        <v>184</v>
      </c>
    </row>
    <row r="8" spans="2:3" ht="15.75">
      <c r="B8" s="113"/>
      <c r="C8" s="115" t="s">
        <v>185</v>
      </c>
    </row>
    <row r="9" spans="2:3" ht="15.75">
      <c r="B9" s="113"/>
      <c r="C9" s="115" t="s">
        <v>186</v>
      </c>
    </row>
    <row r="10" spans="2:3" ht="15.75">
      <c r="B10" s="113"/>
      <c r="C10" s="115" t="s">
        <v>187</v>
      </c>
    </row>
    <row r="11" spans="2:3" ht="15.75">
      <c r="B11" s="113"/>
      <c r="C11" s="115" t="s">
        <v>188</v>
      </c>
    </row>
    <row r="12" spans="2:3" ht="15.75">
      <c r="B12" s="113"/>
      <c r="C12" s="115" t="s">
        <v>189</v>
      </c>
    </row>
    <row r="13" spans="2:3" ht="15.75">
      <c r="B13" s="113"/>
      <c r="C13" s="115" t="s">
        <v>190</v>
      </c>
    </row>
    <row r="14" spans="2:3" ht="15.75">
      <c r="B14" s="113"/>
      <c r="C14" s="115" t="s">
        <v>191</v>
      </c>
    </row>
    <row r="15" spans="2:3" ht="15.75">
      <c r="B15" s="113"/>
      <c r="C15" s="115" t="s">
        <v>192</v>
      </c>
    </row>
    <row r="16" spans="2:3" ht="15.75">
      <c r="B16" s="113"/>
      <c r="C16" s="115" t="s">
        <v>193</v>
      </c>
    </row>
    <row r="17" spans="2:3" ht="15.75">
      <c r="B17" s="113"/>
      <c r="C17" s="115" t="s">
        <v>194</v>
      </c>
    </row>
    <row r="18" spans="2:3" ht="15.75">
      <c r="B18" s="113"/>
      <c r="C18" s="115" t="s">
        <v>195</v>
      </c>
    </row>
    <row r="19" spans="2:3" ht="15.75">
      <c r="B19" s="113"/>
      <c r="C19" s="115" t="s">
        <v>196</v>
      </c>
    </row>
    <row r="20" spans="2:3" ht="15.75">
      <c r="B20" s="113"/>
      <c r="C20" s="115" t="s">
        <v>197</v>
      </c>
    </row>
    <row r="21" spans="2:3" ht="15.75">
      <c r="B21" s="113"/>
      <c r="C21" s="115" t="s">
        <v>198</v>
      </c>
    </row>
    <row r="22" spans="2:3" ht="15.75">
      <c r="B22" s="113"/>
      <c r="C22" s="115" t="s">
        <v>199</v>
      </c>
    </row>
    <row r="23" spans="2:3" ht="15.75">
      <c r="B23" s="113"/>
      <c r="C23" s="115" t="s">
        <v>200</v>
      </c>
    </row>
    <row r="24" spans="2:3" ht="15.75">
      <c r="B24" s="113"/>
      <c r="C24" s="115" t="s">
        <v>201</v>
      </c>
    </row>
    <row r="25" spans="2:3" ht="15.75">
      <c r="B25" s="113"/>
      <c r="C25" s="115" t="s">
        <v>202</v>
      </c>
    </row>
    <row r="26" spans="2:3" ht="15.75">
      <c r="B26" s="113"/>
      <c r="C26" s="115" t="s">
        <v>203</v>
      </c>
    </row>
    <row r="27" spans="2:3" ht="15.75">
      <c r="B27" s="113"/>
      <c r="C27" s="115" t="s">
        <v>204</v>
      </c>
    </row>
    <row r="28" spans="2:3" ht="15.75">
      <c r="B28" s="113"/>
      <c r="C28" s="115" t="s">
        <v>205</v>
      </c>
    </row>
    <row r="29" spans="2:3" ht="15.75">
      <c r="B29" s="113"/>
      <c r="C29" s="115" t="s">
        <v>206</v>
      </c>
    </row>
    <row r="30" spans="2:3" ht="15.75">
      <c r="B30" s="113"/>
      <c r="C30" s="115" t="s">
        <v>207</v>
      </c>
    </row>
    <row r="31" spans="2:3" ht="15.75">
      <c r="B31" s="113"/>
      <c r="C31" s="115" t="s">
        <v>208</v>
      </c>
    </row>
    <row r="32" spans="2:3" ht="15.75">
      <c r="B32" s="113"/>
      <c r="C32" s="116"/>
    </row>
    <row r="33" spans="2:3" ht="15.75">
      <c r="B33" s="113"/>
      <c r="C33" s="114" t="s">
        <v>209</v>
      </c>
    </row>
    <row r="34" spans="2:3" ht="15.75">
      <c r="B34" s="113"/>
      <c r="C34" s="115" t="s">
        <v>210</v>
      </c>
    </row>
    <row r="35" spans="2:3" ht="15.75">
      <c r="B35" s="113"/>
      <c r="C35" s="115" t="s">
        <v>211</v>
      </c>
    </row>
    <row r="36" spans="2:3" ht="15.75">
      <c r="B36" s="113"/>
      <c r="C36" s="115" t="s">
        <v>212</v>
      </c>
    </row>
    <row r="37" spans="2:3" ht="13.5" customHeight="1">
      <c r="B37" s="113"/>
      <c r="C37" s="115" t="s">
        <v>213</v>
      </c>
    </row>
    <row r="38" spans="2:3" ht="15.75">
      <c r="B38" s="113"/>
      <c r="C38" s="115" t="s">
        <v>214</v>
      </c>
    </row>
    <row r="39" spans="2:3" ht="15.75">
      <c r="B39" s="113"/>
      <c r="C39" s="115" t="s">
        <v>215</v>
      </c>
    </row>
    <row r="40" spans="2:3" ht="15.75">
      <c r="B40" s="113"/>
      <c r="C40" s="116"/>
    </row>
    <row r="41" spans="2:3" ht="31.5">
      <c r="B41" s="113"/>
      <c r="C41" s="116" t="s">
        <v>216</v>
      </c>
    </row>
    <row r="42" spans="2:3" ht="15.75">
      <c r="B42" s="113"/>
      <c r="C42" s="116"/>
    </row>
    <row r="43" spans="2:3" ht="15.75">
      <c r="B43" s="113"/>
      <c r="C43" s="114" t="s">
        <v>217</v>
      </c>
    </row>
    <row r="44" spans="2:3" ht="31.5">
      <c r="B44" s="113"/>
      <c r="C44" s="117" t="s">
        <v>218</v>
      </c>
    </row>
    <row r="45" spans="2:3" ht="15.75">
      <c r="B45" s="113"/>
      <c r="C45" s="117" t="s">
        <v>219</v>
      </c>
    </row>
    <row r="46" spans="2:3" ht="15.75">
      <c r="B46" s="113"/>
      <c r="C46" s="115" t="s">
        <v>220</v>
      </c>
    </row>
    <row r="47" spans="2:3" ht="15.75">
      <c r="B47" s="113"/>
      <c r="C47" s="115" t="s">
        <v>221</v>
      </c>
    </row>
    <row r="48" spans="2:3" ht="31.5">
      <c r="B48" s="113"/>
      <c r="C48" s="115" t="s">
        <v>222</v>
      </c>
    </row>
    <row r="49" spans="2:3" ht="15.75">
      <c r="B49" s="113"/>
      <c r="C49" s="116"/>
    </row>
    <row r="50" spans="2:3" ht="15.75">
      <c r="B50" s="113"/>
      <c r="C50" s="118" t="s">
        <v>223</v>
      </c>
    </row>
    <row r="51" spans="2:3" ht="15.75">
      <c r="B51" s="113"/>
      <c r="C51" s="119" t="s">
        <v>224</v>
      </c>
    </row>
    <row r="52" spans="2:3" ht="15.75">
      <c r="B52" s="113"/>
      <c r="C52" s="119" t="s">
        <v>225</v>
      </c>
    </row>
    <row r="53" spans="2:3" ht="15.75">
      <c r="B53" s="113"/>
      <c r="C53" s="119" t="s">
        <v>226</v>
      </c>
    </row>
    <row r="54" spans="2:3" ht="15.75">
      <c r="B54" s="113"/>
      <c r="C54" s="119" t="s">
        <v>227</v>
      </c>
    </row>
    <row r="55" spans="2:3" ht="31.5">
      <c r="B55" s="113"/>
      <c r="C55" s="119" t="s">
        <v>228</v>
      </c>
    </row>
    <row r="56" spans="2:3" ht="15.75">
      <c r="B56" s="120"/>
      <c r="C56" s="121"/>
    </row>
  </sheetData>
  <sheetProtection algorithmName="SHA-512" hashValue="Slf6k3efXQFnJQKfYRtO9cR+fQP5D/NybHbudK/k8HEOyDqc8OPVhSnB8TDG1gkynnhdoLP6Pwrt/wPSU/N+kg==" saltValue="XpMoxhKKSA4He9CCIMxoVg=="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AA87E-AD0A-4404-BBE2-1D9BDB0AF356}">
  <sheetPr codeName="Sheet5">
    <tabColor rgb="FF964B00"/>
  </sheetPr>
  <dimension ref="B1:J13"/>
  <sheetViews>
    <sheetView workbookViewId="0">
      <selection activeCell="C10" sqref="C10"/>
    </sheetView>
  </sheetViews>
  <sheetFormatPr defaultRowHeight="15"/>
  <cols>
    <col min="1" max="1" width="8.7109375" customWidth="1"/>
    <col min="2" max="3" width="32.7109375" customWidth="1"/>
    <col min="4" max="4" width="18.42578125" customWidth="1"/>
    <col min="5" max="5" width="13.7109375" customWidth="1"/>
    <col min="6" max="6" width="17.28515625" customWidth="1"/>
    <col min="7" max="7" width="18" customWidth="1"/>
    <col min="8" max="8" width="19.85546875" customWidth="1"/>
    <col min="9" max="9" width="17.42578125" customWidth="1"/>
    <col min="10" max="10" width="19.140625" customWidth="1"/>
  </cols>
  <sheetData>
    <row r="1" spans="2:10" ht="15" customHeight="1"/>
    <row r="2" spans="2:10" ht="15" customHeight="1">
      <c r="C2" s="81" t="s">
        <v>69</v>
      </c>
    </row>
    <row r="3" spans="2:10" ht="15" customHeight="1">
      <c r="C3" s="81" t="s">
        <v>139</v>
      </c>
      <c r="H3" s="39"/>
    </row>
    <row r="4" spans="2:10" ht="15" customHeight="1">
      <c r="C4" s="41" t="s">
        <v>70</v>
      </c>
      <c r="H4" s="40"/>
    </row>
    <row r="5" spans="2:10" ht="15" customHeight="1">
      <c r="C5" s="81"/>
      <c r="H5" s="41"/>
    </row>
    <row r="6" spans="2:10" ht="15" customHeight="1">
      <c r="H6" s="41"/>
    </row>
    <row r="7" spans="2:10" ht="15" customHeight="1">
      <c r="E7" s="56"/>
      <c r="F7" s="56"/>
      <c r="G7" s="57"/>
      <c r="H7" s="42"/>
    </row>
    <row r="8" spans="2:10" ht="15" customHeight="1">
      <c r="H8" s="42"/>
    </row>
    <row r="9" spans="2:10" ht="47.25">
      <c r="B9" s="230"/>
      <c r="C9" s="231" t="s">
        <v>71</v>
      </c>
      <c r="D9" s="231" t="s">
        <v>262</v>
      </c>
      <c r="E9" s="231" t="s">
        <v>57</v>
      </c>
      <c r="F9" s="231" t="s">
        <v>141</v>
      </c>
      <c r="G9" s="231" t="s">
        <v>73</v>
      </c>
      <c r="H9" s="231" t="s">
        <v>122</v>
      </c>
      <c r="I9" s="231" t="s">
        <v>123</v>
      </c>
      <c r="J9" s="232" t="s">
        <v>124</v>
      </c>
    </row>
    <row r="10" spans="2:10" s="48" customFormat="1" ht="123.75" customHeight="1">
      <c r="B10" s="127"/>
      <c r="C10" s="128" t="s">
        <v>128</v>
      </c>
      <c r="D10" s="129" t="s">
        <v>258</v>
      </c>
      <c r="E10" s="58">
        <v>2500</v>
      </c>
      <c r="F10" s="58" t="s">
        <v>142</v>
      </c>
      <c r="G10" s="129" t="s">
        <v>109</v>
      </c>
      <c r="H10" s="129">
        <v>4</v>
      </c>
      <c r="I10" s="129" t="s">
        <v>126</v>
      </c>
      <c r="J10" s="130" t="s">
        <v>127</v>
      </c>
    </row>
    <row r="11" spans="2:10" s="48" customFormat="1" ht="180.75" customHeight="1">
      <c r="B11" s="127"/>
      <c r="C11" s="128" t="s">
        <v>125</v>
      </c>
      <c r="D11" s="129" t="s">
        <v>259</v>
      </c>
      <c r="E11" s="58">
        <v>3000</v>
      </c>
      <c r="F11" s="58" t="s">
        <v>142</v>
      </c>
      <c r="G11" s="129" t="s">
        <v>90</v>
      </c>
      <c r="H11" s="129">
        <v>4</v>
      </c>
      <c r="I11" s="129" t="s">
        <v>126</v>
      </c>
      <c r="J11" s="130" t="s">
        <v>127</v>
      </c>
    </row>
    <row r="13" spans="2:10" s="48" customFormat="1" ht="120.75" customHeight="1">
      <c r="B13" s="131"/>
      <c r="C13" s="132" t="s">
        <v>129</v>
      </c>
      <c r="D13" s="133" t="s">
        <v>260</v>
      </c>
      <c r="E13" s="134">
        <v>3500</v>
      </c>
      <c r="F13" s="134" t="s">
        <v>142</v>
      </c>
      <c r="G13" s="135" t="s">
        <v>130</v>
      </c>
      <c r="H13" s="133">
        <v>4</v>
      </c>
      <c r="I13" s="133" t="s">
        <v>126</v>
      </c>
      <c r="J13" s="136" t="s">
        <v>127</v>
      </c>
    </row>
  </sheetData>
  <sheetProtection algorithmName="SHA-512" hashValue="BCE+EbZRVLYskZeAxZjplXpSKomENeIkzy0nsXz/NeEwnACycSqyMUEBKCwAc1DEVcRMUlhJWifilSF5f2r5EQ==" saltValue="xv/DkYGJPyjiaQt3arP9wA==" spinCount="100000" sheet="1" objects="1" scenarios="1"/>
  <hyperlinks>
    <hyperlink ref="C4" r:id="rId1" xr:uid="{2E38445E-C443-47EB-895B-82E260B1E335}"/>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B4202-BA1C-4C47-BC24-DFB504C061FC}">
  <sheetPr codeName="Sheet6">
    <tabColor rgb="FF964B00"/>
  </sheetPr>
  <dimension ref="B1:U12"/>
  <sheetViews>
    <sheetView workbookViewId="0"/>
  </sheetViews>
  <sheetFormatPr defaultRowHeight="15"/>
  <cols>
    <col min="1" max="1" width="8.7109375" customWidth="1"/>
    <col min="2" max="3" width="32.7109375" customWidth="1"/>
    <col min="4" max="4" width="15.7109375" customWidth="1"/>
    <col min="5" max="5" width="9.42578125" bestFit="1" customWidth="1"/>
    <col min="6" max="6" width="10.28515625" bestFit="1" customWidth="1"/>
    <col min="11" max="11" width="13" customWidth="1"/>
    <col min="13" max="13" width="12.140625" customWidth="1"/>
    <col min="14" max="14" width="12" customWidth="1"/>
    <col min="15" max="15" width="12.42578125" customWidth="1"/>
    <col min="16" max="16" width="14.5703125" customWidth="1"/>
    <col min="17" max="17" width="16.7109375" customWidth="1"/>
    <col min="18" max="18" width="10.85546875" customWidth="1"/>
    <col min="19" max="19" width="14.28515625" customWidth="1"/>
    <col min="20" max="20" width="12" customWidth="1"/>
  </cols>
  <sheetData>
    <row r="1" spans="2:21" ht="15" customHeight="1"/>
    <row r="2" spans="2:21" ht="15" customHeight="1">
      <c r="C2" s="81" t="s">
        <v>69</v>
      </c>
    </row>
    <row r="3" spans="2:21" ht="15" customHeight="1">
      <c r="C3" s="81" t="s">
        <v>139</v>
      </c>
      <c r="K3" s="39"/>
    </row>
    <row r="4" spans="2:21" ht="15" customHeight="1">
      <c r="C4" s="41" t="s">
        <v>70</v>
      </c>
      <c r="K4" s="40"/>
    </row>
    <row r="5" spans="2:21" ht="15" customHeight="1">
      <c r="C5" s="81" t="s">
        <v>140</v>
      </c>
      <c r="K5" s="41"/>
    </row>
    <row r="6" spans="2:21" ht="15" customHeight="1">
      <c r="G6" s="370"/>
      <c r="H6" s="370"/>
      <c r="I6" s="370"/>
      <c r="K6" s="41"/>
    </row>
    <row r="7" spans="2:21" ht="15" customHeight="1">
      <c r="K7" s="42"/>
    </row>
    <row r="8" spans="2:21" ht="15" customHeight="1" thickBot="1">
      <c r="Q8" s="42"/>
    </row>
    <row r="9" spans="2:21" ht="60">
      <c r="B9" s="68"/>
      <c r="C9" s="69" t="s">
        <v>71</v>
      </c>
      <c r="D9" s="69" t="s">
        <v>146</v>
      </c>
      <c r="E9" s="69" t="s">
        <v>57</v>
      </c>
      <c r="F9" s="69" t="s">
        <v>72</v>
      </c>
      <c r="G9" s="69" t="s">
        <v>73</v>
      </c>
      <c r="H9" s="69" t="s">
        <v>74</v>
      </c>
      <c r="I9" s="69" t="s">
        <v>75</v>
      </c>
      <c r="J9" s="69" t="s">
        <v>76</v>
      </c>
      <c r="K9" s="69" t="s">
        <v>77</v>
      </c>
      <c r="L9" s="69" t="s">
        <v>78</v>
      </c>
      <c r="M9" s="69" t="s">
        <v>131</v>
      </c>
      <c r="N9" s="69" t="s">
        <v>80</v>
      </c>
      <c r="O9" s="69" t="s">
        <v>81</v>
      </c>
      <c r="P9" s="69" t="s">
        <v>82</v>
      </c>
      <c r="Q9" s="69" t="s">
        <v>83</v>
      </c>
      <c r="R9" s="69" t="s">
        <v>84</v>
      </c>
      <c r="S9" s="69" t="s">
        <v>132</v>
      </c>
      <c r="T9" s="69" t="s">
        <v>86</v>
      </c>
      <c r="U9" s="70" t="s">
        <v>87</v>
      </c>
    </row>
    <row r="10" spans="2:21">
      <c r="B10" s="60"/>
      <c r="U10" s="67"/>
    </row>
    <row r="11" spans="2:21" s="47" customFormat="1" ht="93.75" customHeight="1">
      <c r="B11" s="71"/>
      <c r="C11" s="83" t="s">
        <v>133</v>
      </c>
      <c r="D11" s="55">
        <v>25</v>
      </c>
      <c r="E11" s="55">
        <v>1000</v>
      </c>
      <c r="F11" s="49">
        <v>50000</v>
      </c>
      <c r="G11" s="55" t="s">
        <v>134</v>
      </c>
      <c r="H11" s="55" t="s">
        <v>91</v>
      </c>
      <c r="I11" s="55" t="s">
        <v>107</v>
      </c>
      <c r="J11" s="55" t="s">
        <v>93</v>
      </c>
      <c r="K11" s="55" t="s">
        <v>135</v>
      </c>
      <c r="L11" s="55" t="s">
        <v>95</v>
      </c>
      <c r="M11" s="55" t="s">
        <v>95</v>
      </c>
      <c r="N11" s="55" t="s">
        <v>95</v>
      </c>
      <c r="O11" s="55" t="s">
        <v>95</v>
      </c>
      <c r="P11" s="55" t="s">
        <v>95</v>
      </c>
      <c r="Q11" s="55" t="s">
        <v>96</v>
      </c>
      <c r="R11" s="55">
        <v>5000</v>
      </c>
      <c r="S11" s="55" t="s">
        <v>96</v>
      </c>
      <c r="T11" s="55" t="s">
        <v>96</v>
      </c>
      <c r="U11" s="61" t="s">
        <v>96</v>
      </c>
    </row>
    <row r="12" spans="2:21" ht="87" customHeight="1" thickBot="1">
      <c r="B12" s="72"/>
      <c r="C12" s="73" t="s">
        <v>136</v>
      </c>
      <c r="D12" s="73">
        <v>1</v>
      </c>
      <c r="E12" s="74">
        <v>500</v>
      </c>
      <c r="F12" s="74">
        <v>50000</v>
      </c>
      <c r="G12" s="75" t="s">
        <v>137</v>
      </c>
      <c r="H12" s="75" t="s">
        <v>91</v>
      </c>
      <c r="I12" s="75" t="s">
        <v>107</v>
      </c>
      <c r="J12" s="75" t="s">
        <v>93</v>
      </c>
      <c r="K12" s="75" t="s">
        <v>135</v>
      </c>
      <c r="L12" s="75" t="s">
        <v>95</v>
      </c>
      <c r="M12" s="75" t="s">
        <v>95</v>
      </c>
      <c r="N12" s="75" t="s">
        <v>95</v>
      </c>
      <c r="O12" s="75" t="s">
        <v>95</v>
      </c>
      <c r="P12" s="75" t="s">
        <v>95</v>
      </c>
      <c r="Q12" s="75" t="s">
        <v>96</v>
      </c>
      <c r="R12" s="76">
        <v>5000</v>
      </c>
      <c r="S12" s="75" t="s">
        <v>96</v>
      </c>
      <c r="T12" s="75" t="s">
        <v>96</v>
      </c>
      <c r="U12" s="77" t="s">
        <v>96</v>
      </c>
    </row>
  </sheetData>
  <sheetProtection algorithmName="SHA-512" hashValue="LT7oZk2Z3nVzSL34NEdgnTEQrrhk4fg/yp2EaNeBWwHJa+giIguyspUsW+lMFhZpjcEyRvyxVS4zpeEf+ADVbg==" saltValue="MNPXWeRueKzv6wnctk4Xjg==" spinCount="100000" sheet="1" objects="1" scenarios="1"/>
  <mergeCells count="1">
    <mergeCell ref="G6:I6"/>
  </mergeCells>
  <hyperlinks>
    <hyperlink ref="C4" r:id="rId1" xr:uid="{E6B52205-D0E4-4C42-B978-30CA40006ACD}"/>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2EA9-3E6B-41E7-993B-721E5921C8A0}">
  <sheetPr codeName="Sheet7"/>
  <dimension ref="A2:T18"/>
  <sheetViews>
    <sheetView showGridLines="0" workbookViewId="0">
      <selection activeCell="D10" sqref="D10"/>
    </sheetView>
  </sheetViews>
  <sheetFormatPr defaultColWidth="8.85546875" defaultRowHeight="15"/>
  <cols>
    <col min="1" max="1" width="8.85546875" style="1"/>
    <col min="2" max="2" width="12" style="54" bestFit="1" customWidth="1"/>
    <col min="3" max="3" width="14.85546875" style="54" customWidth="1"/>
    <col min="4" max="4" width="66.5703125" style="1" customWidth="1"/>
    <col min="5" max="5" width="15.7109375" style="5" customWidth="1"/>
    <col min="6" max="6" width="8.85546875" style="1" customWidth="1"/>
    <col min="7" max="16384" width="8.85546875" style="1"/>
  </cols>
  <sheetData>
    <row r="2" spans="1:20" ht="30">
      <c r="B2" s="139" t="s">
        <v>262</v>
      </c>
      <c r="C2" s="139" t="s">
        <v>59</v>
      </c>
      <c r="D2" s="140" t="s">
        <v>236</v>
      </c>
      <c r="E2" s="139" t="s">
        <v>55</v>
      </c>
      <c r="F2" s="371" t="s">
        <v>237</v>
      </c>
      <c r="G2" s="372"/>
      <c r="H2" s="372"/>
      <c r="I2" s="372"/>
      <c r="J2" s="372"/>
      <c r="K2" s="372"/>
      <c r="L2" s="372"/>
      <c r="M2" s="372"/>
      <c r="N2" s="372"/>
      <c r="O2" s="372"/>
      <c r="P2" s="372"/>
      <c r="Q2" s="372"/>
      <c r="R2" s="372"/>
      <c r="S2" s="372"/>
      <c r="T2" s="372"/>
    </row>
    <row r="3" spans="1:20" s="2" customFormat="1" ht="57.95" customHeight="1">
      <c r="B3" s="141" t="s">
        <v>248</v>
      </c>
      <c r="C3" s="177" t="s">
        <v>271</v>
      </c>
      <c r="D3" s="142" t="s">
        <v>22</v>
      </c>
      <c r="E3" s="150">
        <v>1750</v>
      </c>
      <c r="F3" s="151"/>
      <c r="G3" s="143"/>
      <c r="H3" s="143"/>
      <c r="I3" s="143"/>
      <c r="J3" s="143"/>
      <c r="K3" s="143"/>
      <c r="L3" s="143"/>
      <c r="M3" s="143"/>
      <c r="N3" s="143"/>
      <c r="O3" s="143"/>
      <c r="P3" s="143"/>
      <c r="Q3" s="143"/>
      <c r="R3" s="143"/>
      <c r="S3" s="143"/>
      <c r="T3" s="144"/>
    </row>
    <row r="4" spans="1:20" s="2" customFormat="1" ht="57.95" customHeight="1">
      <c r="B4" s="141" t="s">
        <v>249</v>
      </c>
      <c r="C4" s="177" t="s">
        <v>272</v>
      </c>
      <c r="D4" s="142" t="s">
        <v>22</v>
      </c>
      <c r="E4" s="150">
        <v>2450</v>
      </c>
      <c r="F4" s="152"/>
      <c r="G4" s="145"/>
      <c r="H4" s="145"/>
      <c r="I4" s="145"/>
      <c r="J4" s="145"/>
      <c r="K4" s="145"/>
      <c r="L4" s="145"/>
      <c r="M4" s="145"/>
      <c r="N4" s="145"/>
      <c r="O4" s="145"/>
      <c r="P4" s="145"/>
      <c r="Q4" s="145"/>
      <c r="R4" s="145"/>
      <c r="S4" s="145"/>
      <c r="T4" s="146"/>
    </row>
    <row r="5" spans="1:20" s="2" customFormat="1" ht="57.95" customHeight="1">
      <c r="B5" s="141" t="s">
        <v>250</v>
      </c>
      <c r="C5" s="177" t="s">
        <v>273</v>
      </c>
      <c r="D5" s="142" t="s">
        <v>241</v>
      </c>
      <c r="E5" s="150">
        <v>1350</v>
      </c>
      <c r="F5" s="152"/>
      <c r="G5" s="145"/>
      <c r="H5" s="145"/>
      <c r="I5" s="145"/>
      <c r="J5" s="145"/>
      <c r="K5" s="145"/>
      <c r="L5" s="145"/>
      <c r="M5" s="145"/>
      <c r="N5" s="145"/>
      <c r="O5" s="145"/>
      <c r="P5" s="145"/>
      <c r="Q5" s="145"/>
      <c r="R5" s="145"/>
      <c r="S5" s="145"/>
      <c r="T5" s="146"/>
    </row>
    <row r="6" spans="1:20" s="2" customFormat="1" ht="57.95" customHeight="1">
      <c r="B6" s="141" t="s">
        <v>251</v>
      </c>
      <c r="C6" s="177" t="s">
        <v>274</v>
      </c>
      <c r="D6" s="142" t="s">
        <v>24</v>
      </c>
      <c r="E6" s="150">
        <v>2050</v>
      </c>
      <c r="F6" s="152"/>
      <c r="G6" s="145"/>
      <c r="H6" s="145"/>
      <c r="I6" s="145"/>
      <c r="J6" s="145"/>
      <c r="K6" s="145"/>
      <c r="L6" s="145"/>
      <c r="M6" s="145"/>
      <c r="N6" s="145"/>
      <c r="O6" s="145"/>
      <c r="P6" s="145"/>
      <c r="Q6" s="145"/>
      <c r="R6" s="145"/>
      <c r="S6" s="145"/>
      <c r="T6" s="146"/>
    </row>
    <row r="7" spans="1:20" s="2" customFormat="1" ht="57.95" customHeight="1">
      <c r="B7" s="141" t="s">
        <v>257</v>
      </c>
      <c r="C7" s="177" t="s">
        <v>275</v>
      </c>
      <c r="D7" s="142" t="s">
        <v>240</v>
      </c>
      <c r="E7" s="150">
        <v>3150</v>
      </c>
      <c r="F7" s="152"/>
      <c r="G7" s="145"/>
      <c r="H7" s="145"/>
      <c r="I7" s="145"/>
      <c r="J7" s="145"/>
      <c r="K7" s="145"/>
      <c r="L7" s="145"/>
      <c r="M7" s="145"/>
      <c r="N7" s="145"/>
      <c r="O7" s="145"/>
      <c r="P7" s="145"/>
      <c r="Q7" s="145"/>
      <c r="R7" s="145"/>
      <c r="S7" s="145"/>
      <c r="T7" s="146"/>
    </row>
    <row r="8" spans="1:20" s="2" customFormat="1" ht="57.95" customHeight="1">
      <c r="B8" s="141" t="s">
        <v>252</v>
      </c>
      <c r="C8" s="177" t="s">
        <v>276</v>
      </c>
      <c r="D8" s="142" t="s">
        <v>240</v>
      </c>
      <c r="E8" s="150">
        <v>5150</v>
      </c>
      <c r="F8" s="152"/>
      <c r="G8" s="145"/>
      <c r="H8" s="145"/>
      <c r="I8" s="145"/>
      <c r="J8" s="145"/>
      <c r="K8" s="145"/>
      <c r="L8" s="145"/>
      <c r="M8" s="145"/>
      <c r="N8" s="145"/>
      <c r="O8" s="145"/>
      <c r="P8" s="145"/>
      <c r="Q8" s="145"/>
      <c r="R8" s="145"/>
      <c r="S8" s="145"/>
      <c r="T8" s="146"/>
    </row>
    <row r="9" spans="1:20" s="2" customFormat="1" ht="57.95" customHeight="1">
      <c r="B9" s="141" t="s">
        <v>253</v>
      </c>
      <c r="C9" s="178" t="s">
        <v>277</v>
      </c>
      <c r="D9" s="169" t="s">
        <v>245</v>
      </c>
      <c r="E9" s="170">
        <v>4150</v>
      </c>
      <c r="F9" s="152"/>
      <c r="G9" s="145"/>
      <c r="H9" s="145"/>
      <c r="I9" s="145"/>
      <c r="J9" s="145"/>
      <c r="K9" s="145"/>
      <c r="L9" s="145"/>
      <c r="M9" s="145"/>
      <c r="N9" s="145"/>
      <c r="O9" s="145"/>
      <c r="P9" s="145"/>
      <c r="Q9" s="145"/>
      <c r="R9" s="145"/>
      <c r="S9" s="145"/>
      <c r="T9" s="146"/>
    </row>
    <row r="10" spans="1:20" s="2" customFormat="1" ht="57.95" customHeight="1">
      <c r="B10" s="141" t="s">
        <v>254</v>
      </c>
      <c r="C10" s="178" t="s">
        <v>283</v>
      </c>
      <c r="D10" s="159" t="s">
        <v>245</v>
      </c>
      <c r="E10" s="166">
        <v>6150</v>
      </c>
      <c r="F10" s="145"/>
      <c r="G10" s="145"/>
      <c r="H10" s="145"/>
      <c r="I10" s="145"/>
      <c r="J10" s="145"/>
      <c r="K10" s="145"/>
      <c r="L10" s="145"/>
      <c r="M10" s="145"/>
      <c r="N10" s="145"/>
      <c r="O10" s="145"/>
      <c r="P10" s="145"/>
      <c r="Q10" s="145"/>
      <c r="R10" s="145"/>
      <c r="S10" s="145"/>
      <c r="T10" s="145"/>
    </row>
    <row r="11" spans="1:20" s="2" customFormat="1" ht="57.95" customHeight="1">
      <c r="B11" s="141" t="s">
        <v>255</v>
      </c>
      <c r="C11" s="179" t="s">
        <v>278</v>
      </c>
      <c r="D11" s="171" t="s">
        <v>239</v>
      </c>
      <c r="E11" s="172">
        <v>5150</v>
      </c>
      <c r="F11" s="152"/>
      <c r="G11" s="145"/>
      <c r="H11" s="145"/>
      <c r="I11" s="145"/>
      <c r="J11" s="145"/>
      <c r="K11" s="145"/>
      <c r="L11" s="145"/>
      <c r="M11" s="145"/>
      <c r="N11" s="145"/>
      <c r="O11" s="145"/>
      <c r="P11" s="145"/>
      <c r="Q11" s="145"/>
      <c r="R11" s="145"/>
      <c r="S11" s="145"/>
      <c r="T11" s="146"/>
    </row>
    <row r="12" spans="1:20" s="2" customFormat="1" ht="57.95" customHeight="1">
      <c r="B12" s="141" t="s">
        <v>256</v>
      </c>
      <c r="C12" s="177" t="s">
        <v>279</v>
      </c>
      <c r="D12" s="159" t="s">
        <v>239</v>
      </c>
      <c r="E12" s="150">
        <v>7150</v>
      </c>
      <c r="F12" s="152"/>
      <c r="G12" s="145"/>
      <c r="H12" s="145"/>
      <c r="I12" s="145"/>
      <c r="J12" s="145"/>
      <c r="K12" s="145"/>
      <c r="L12" s="145"/>
      <c r="M12" s="145"/>
      <c r="N12" s="145"/>
      <c r="O12" s="145"/>
      <c r="P12" s="145"/>
      <c r="Q12" s="145"/>
      <c r="R12" s="145"/>
      <c r="S12" s="145"/>
      <c r="T12" s="146"/>
    </row>
    <row r="13" spans="1:20" s="2" customFormat="1" ht="57.95" customHeight="1">
      <c r="B13" s="147" t="s">
        <v>258</v>
      </c>
      <c r="C13" s="180" t="s">
        <v>280</v>
      </c>
      <c r="D13" s="148" t="s">
        <v>28</v>
      </c>
      <c r="E13" s="149">
        <v>2500</v>
      </c>
      <c r="F13" s="154"/>
      <c r="G13" s="155"/>
      <c r="H13" s="155"/>
      <c r="I13" s="155"/>
      <c r="J13" s="155"/>
      <c r="K13" s="155"/>
      <c r="L13" s="155"/>
      <c r="M13" s="155"/>
      <c r="N13" s="155"/>
      <c r="O13" s="155"/>
      <c r="P13" s="155"/>
      <c r="Q13" s="155"/>
      <c r="R13" s="155"/>
      <c r="S13" s="155"/>
      <c r="T13" s="156"/>
    </row>
    <row r="14" spans="1:20" s="2" customFormat="1" ht="57.95" customHeight="1">
      <c r="B14" s="147" t="s">
        <v>259</v>
      </c>
      <c r="C14" s="180" t="s">
        <v>281</v>
      </c>
      <c r="D14" s="148" t="s">
        <v>37</v>
      </c>
      <c r="E14" s="149">
        <v>3000</v>
      </c>
      <c r="F14" s="157"/>
      <c r="G14" s="153"/>
      <c r="H14" s="153"/>
      <c r="I14" s="153"/>
      <c r="J14" s="153"/>
      <c r="K14" s="153"/>
      <c r="L14" s="153"/>
      <c r="M14" s="153"/>
      <c r="N14" s="153"/>
      <c r="O14" s="153"/>
      <c r="P14" s="153"/>
      <c r="Q14" s="153"/>
      <c r="R14" s="153"/>
      <c r="S14" s="153"/>
      <c r="T14" s="158"/>
    </row>
    <row r="15" spans="1:20" s="2" customFormat="1" ht="57.95" customHeight="1">
      <c r="B15" s="147" t="s">
        <v>260</v>
      </c>
      <c r="C15" s="180" t="s">
        <v>282</v>
      </c>
      <c r="D15" s="148" t="s">
        <v>42</v>
      </c>
      <c r="E15" s="149">
        <v>3500</v>
      </c>
      <c r="F15" s="160"/>
      <c r="G15" s="161"/>
      <c r="H15" s="162"/>
      <c r="I15" s="161"/>
      <c r="J15" s="161"/>
      <c r="K15" s="161"/>
      <c r="L15" s="161"/>
      <c r="M15" s="161"/>
      <c r="N15" s="161"/>
      <c r="O15" s="161"/>
      <c r="P15" s="161"/>
      <c r="Q15" s="161"/>
      <c r="R15" s="161"/>
      <c r="S15" s="161"/>
      <c r="T15" s="163"/>
    </row>
    <row r="16" spans="1:20" ht="18.75">
      <c r="A16" s="2"/>
      <c r="B16" s="164" t="s">
        <v>261</v>
      </c>
      <c r="C16" s="164"/>
      <c r="D16" s="87" t="s">
        <v>267</v>
      </c>
      <c r="E16" s="165">
        <v>0</v>
      </c>
    </row>
    <row r="18" spans="4:4">
      <c r="D18" s="137"/>
    </row>
  </sheetData>
  <mergeCells count="1">
    <mergeCell ref="F2:T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8D9C5-AF6D-4AE9-81C8-DB90707CD70E}">
  <sheetPr codeName="Sheet8"/>
  <dimension ref="A2:T16"/>
  <sheetViews>
    <sheetView showGridLines="0" zoomScale="71" zoomScaleNormal="71" workbookViewId="0">
      <pane xSplit="3" ySplit="2" topLeftCell="D3" activePane="bottomRight" state="frozen"/>
      <selection pane="topRight" activeCell="D1" sqref="D1"/>
      <selection pane="bottomLeft" activeCell="A3" sqref="A3"/>
      <selection pane="bottomRight" activeCell="B28" sqref="B28"/>
    </sheetView>
  </sheetViews>
  <sheetFormatPr defaultColWidth="8.85546875" defaultRowHeight="15"/>
  <cols>
    <col min="1" max="1" width="8.85546875" style="1"/>
    <col min="2" max="2" width="15.28515625" style="54" customWidth="1"/>
    <col min="3" max="3" width="14.85546875" style="54" customWidth="1"/>
    <col min="4" max="4" width="66.5703125" style="1" customWidth="1"/>
    <col min="5" max="5" width="15.7109375" style="5" customWidth="1"/>
    <col min="6" max="6" width="8.85546875" style="1" customWidth="1"/>
    <col min="7" max="16384" width="8.85546875" style="1"/>
  </cols>
  <sheetData>
    <row r="2" spans="1:20" ht="30">
      <c r="B2" s="208" t="s">
        <v>262</v>
      </c>
      <c r="C2" s="208" t="s">
        <v>59</v>
      </c>
      <c r="D2" s="209" t="s">
        <v>236</v>
      </c>
      <c r="E2" s="208" t="s">
        <v>55</v>
      </c>
      <c r="F2" s="371" t="s">
        <v>237</v>
      </c>
      <c r="G2" s="372"/>
      <c r="H2" s="372"/>
      <c r="I2" s="372"/>
      <c r="J2" s="372"/>
      <c r="K2" s="372"/>
      <c r="L2" s="372"/>
      <c r="M2" s="372"/>
      <c r="N2" s="372"/>
      <c r="O2" s="372"/>
      <c r="P2" s="372"/>
      <c r="Q2" s="372"/>
      <c r="R2" s="372"/>
      <c r="S2" s="372"/>
      <c r="T2" s="372"/>
    </row>
    <row r="3" spans="1:20" s="2" customFormat="1" ht="57.95" customHeight="1">
      <c r="A3" s="2">
        <v>1</v>
      </c>
      <c r="B3" s="210" t="s">
        <v>248</v>
      </c>
      <c r="C3" s="211" t="s">
        <v>271</v>
      </c>
      <c r="D3" s="212" t="s">
        <v>238</v>
      </c>
      <c r="E3" s="213">
        <v>1750</v>
      </c>
      <c r="F3" s="151"/>
      <c r="G3" s="143"/>
      <c r="H3" s="143"/>
      <c r="I3" s="143"/>
      <c r="J3" s="143"/>
      <c r="K3" s="143"/>
      <c r="L3" s="143"/>
      <c r="M3" s="143"/>
      <c r="N3" s="143"/>
      <c r="O3" s="143"/>
      <c r="P3" s="143"/>
      <c r="Q3" s="143"/>
      <c r="R3" s="143"/>
      <c r="S3" s="143"/>
      <c r="T3" s="144"/>
    </row>
    <row r="4" spans="1:20" s="2" customFormat="1" ht="57.95" customHeight="1">
      <c r="A4" s="2">
        <v>2</v>
      </c>
      <c r="B4" s="210" t="s">
        <v>249</v>
      </c>
      <c r="C4" s="211" t="s">
        <v>272</v>
      </c>
      <c r="D4" s="212" t="s">
        <v>289</v>
      </c>
      <c r="E4" s="213">
        <v>2450</v>
      </c>
      <c r="F4" s="152"/>
      <c r="G4" s="145"/>
      <c r="H4" s="145"/>
      <c r="I4" s="145"/>
      <c r="J4" s="145"/>
      <c r="K4" s="145"/>
      <c r="L4" s="145"/>
      <c r="M4" s="145"/>
      <c r="N4" s="145"/>
      <c r="O4" s="145"/>
      <c r="P4" s="145"/>
      <c r="Q4" s="145"/>
      <c r="R4" s="145"/>
      <c r="S4" s="145"/>
      <c r="T4" s="146"/>
    </row>
    <row r="5" spans="1:20" s="2" customFormat="1" ht="57.95" customHeight="1">
      <c r="A5" s="2">
        <v>3</v>
      </c>
      <c r="B5" s="210" t="s">
        <v>250</v>
      </c>
      <c r="C5" s="211" t="s">
        <v>273</v>
      </c>
      <c r="D5" s="212" t="s">
        <v>241</v>
      </c>
      <c r="E5" s="213">
        <v>1350</v>
      </c>
      <c r="F5" s="152"/>
      <c r="G5" s="145"/>
      <c r="H5" s="145"/>
      <c r="I5" s="145"/>
      <c r="J5" s="145"/>
      <c r="K5" s="145"/>
      <c r="L5" s="145"/>
      <c r="M5" s="145"/>
      <c r="N5" s="145"/>
      <c r="O5" s="145"/>
      <c r="P5" s="145"/>
      <c r="Q5" s="145"/>
      <c r="R5" s="145"/>
      <c r="S5" s="145"/>
      <c r="T5" s="146"/>
    </row>
    <row r="6" spans="1:20" s="2" customFormat="1" ht="57.95" customHeight="1">
      <c r="A6" s="2">
        <v>4</v>
      </c>
      <c r="B6" s="210" t="s">
        <v>251</v>
      </c>
      <c r="C6" s="211" t="s">
        <v>274</v>
      </c>
      <c r="D6" s="212" t="s">
        <v>242</v>
      </c>
      <c r="E6" s="213">
        <v>2050</v>
      </c>
      <c r="F6" s="152"/>
      <c r="G6" s="145"/>
      <c r="H6" s="145"/>
      <c r="I6" s="145"/>
      <c r="J6" s="145"/>
      <c r="K6" s="145"/>
      <c r="L6" s="145"/>
      <c r="M6" s="145"/>
      <c r="N6" s="145"/>
      <c r="O6" s="145"/>
      <c r="P6" s="145"/>
      <c r="Q6" s="145"/>
      <c r="R6" s="145"/>
      <c r="S6" s="145"/>
      <c r="T6" s="146"/>
    </row>
    <row r="7" spans="1:20" s="2" customFormat="1" ht="57.95" customHeight="1">
      <c r="A7" s="2">
        <v>5</v>
      </c>
      <c r="B7" s="210" t="s">
        <v>257</v>
      </c>
      <c r="C7" s="211" t="s">
        <v>275</v>
      </c>
      <c r="D7" s="212" t="s">
        <v>240</v>
      </c>
      <c r="E7" s="213">
        <v>3150</v>
      </c>
      <c r="F7" s="152"/>
      <c r="G7" s="145"/>
      <c r="H7" s="145"/>
      <c r="I7" s="145"/>
      <c r="J7" s="145"/>
      <c r="K7" s="145"/>
      <c r="L7" s="145"/>
      <c r="M7" s="145"/>
      <c r="N7" s="145"/>
      <c r="O7" s="145"/>
      <c r="P7" s="145"/>
      <c r="Q7" s="145"/>
      <c r="R7" s="145"/>
      <c r="S7" s="145"/>
      <c r="T7" s="146"/>
    </row>
    <row r="8" spans="1:20" s="2" customFormat="1" ht="57.95" customHeight="1">
      <c r="A8" s="2">
        <v>6</v>
      </c>
      <c r="B8" s="210" t="s">
        <v>252</v>
      </c>
      <c r="C8" s="211" t="s">
        <v>276</v>
      </c>
      <c r="D8" s="212" t="s">
        <v>244</v>
      </c>
      <c r="E8" s="213">
        <v>5150</v>
      </c>
      <c r="F8" s="152"/>
      <c r="G8" s="145"/>
      <c r="H8" s="145"/>
      <c r="I8" s="145"/>
      <c r="J8" s="145"/>
      <c r="K8" s="145"/>
      <c r="L8" s="145"/>
      <c r="M8" s="145"/>
      <c r="N8" s="145"/>
      <c r="O8" s="145"/>
      <c r="P8" s="145"/>
      <c r="Q8" s="145"/>
      <c r="R8" s="145"/>
      <c r="S8" s="145"/>
      <c r="T8" s="146"/>
    </row>
    <row r="9" spans="1:20" s="2" customFormat="1" ht="57.95" customHeight="1">
      <c r="A9" s="2">
        <v>7</v>
      </c>
      <c r="B9" s="210" t="s">
        <v>253</v>
      </c>
      <c r="C9" s="214" t="s">
        <v>277</v>
      </c>
      <c r="D9" s="215" t="s">
        <v>245</v>
      </c>
      <c r="E9" s="216">
        <v>4150</v>
      </c>
      <c r="F9" s="152"/>
      <c r="G9" s="145"/>
      <c r="H9" s="145"/>
      <c r="I9" s="145"/>
      <c r="J9" s="145"/>
      <c r="K9" s="145"/>
      <c r="L9" s="145"/>
      <c r="M9" s="145"/>
      <c r="N9" s="145"/>
      <c r="O9" s="145"/>
      <c r="P9" s="145"/>
      <c r="Q9" s="145"/>
      <c r="R9" s="145"/>
      <c r="S9" s="145"/>
      <c r="T9" s="146"/>
    </row>
    <row r="10" spans="1:20" s="2" customFormat="1" ht="57.95" customHeight="1">
      <c r="A10" s="2">
        <v>8</v>
      </c>
      <c r="B10" s="210" t="s">
        <v>254</v>
      </c>
      <c r="C10" s="211" t="s">
        <v>283</v>
      </c>
      <c r="D10" s="217" t="s">
        <v>246</v>
      </c>
      <c r="E10" s="218">
        <v>6150</v>
      </c>
      <c r="F10" s="152"/>
      <c r="G10" s="145"/>
      <c r="H10" s="145"/>
      <c r="I10" s="145"/>
      <c r="J10" s="145"/>
      <c r="K10" s="145"/>
      <c r="L10" s="145"/>
      <c r="M10" s="145"/>
      <c r="N10" s="145"/>
      <c r="O10" s="145"/>
      <c r="P10" s="145"/>
      <c r="Q10" s="145"/>
      <c r="R10" s="145"/>
      <c r="S10" s="145"/>
      <c r="T10" s="146"/>
    </row>
    <row r="11" spans="1:20" s="2" customFormat="1" ht="57.95" customHeight="1">
      <c r="A11" s="2">
        <v>9</v>
      </c>
      <c r="B11" s="210" t="s">
        <v>255</v>
      </c>
      <c r="C11" s="219" t="s">
        <v>278</v>
      </c>
      <c r="D11" s="220" t="s">
        <v>239</v>
      </c>
      <c r="E11" s="221">
        <v>5150</v>
      </c>
      <c r="F11" s="152"/>
      <c r="G11" s="145"/>
      <c r="H11" s="145"/>
      <c r="I11" s="145"/>
      <c r="J11" s="145"/>
      <c r="K11" s="145"/>
      <c r="L11" s="145"/>
      <c r="M11" s="145"/>
      <c r="N11" s="145"/>
      <c r="O11" s="145"/>
      <c r="P11" s="145"/>
      <c r="Q11" s="145"/>
      <c r="R11" s="145"/>
      <c r="S11" s="145"/>
      <c r="T11" s="146"/>
    </row>
    <row r="12" spans="1:20" s="2" customFormat="1" ht="57.95" customHeight="1">
      <c r="A12" s="2">
        <v>10</v>
      </c>
      <c r="B12" s="210" t="s">
        <v>256</v>
      </c>
      <c r="C12" s="211" t="s">
        <v>279</v>
      </c>
      <c r="D12" s="217" t="s">
        <v>243</v>
      </c>
      <c r="E12" s="213">
        <v>7150</v>
      </c>
      <c r="F12" s="200"/>
      <c r="G12" s="201"/>
      <c r="H12" s="201"/>
      <c r="I12" s="201"/>
      <c r="J12" s="201"/>
      <c r="K12" s="201"/>
      <c r="L12" s="201"/>
      <c r="M12" s="201"/>
      <c r="N12" s="201"/>
      <c r="O12" s="201"/>
      <c r="P12" s="201"/>
      <c r="Q12" s="201"/>
      <c r="R12" s="201"/>
      <c r="S12" s="201"/>
      <c r="T12" s="202"/>
    </row>
    <row r="13" spans="1:20" s="2" customFormat="1" ht="57.95" customHeight="1">
      <c r="A13" s="2">
        <v>11</v>
      </c>
      <c r="B13" s="222" t="s">
        <v>258</v>
      </c>
      <c r="C13" s="223" t="s">
        <v>280</v>
      </c>
      <c r="D13" s="224" t="s">
        <v>28</v>
      </c>
      <c r="E13" s="225">
        <v>2500</v>
      </c>
      <c r="F13" s="154"/>
      <c r="G13" s="155"/>
      <c r="H13" s="155"/>
      <c r="I13" s="155"/>
      <c r="J13" s="155"/>
      <c r="K13" s="155"/>
      <c r="L13" s="155"/>
      <c r="M13" s="155"/>
      <c r="N13" s="155"/>
      <c r="O13" s="155"/>
      <c r="P13" s="155"/>
      <c r="Q13" s="155"/>
      <c r="R13" s="155"/>
      <c r="S13" s="155"/>
      <c r="T13" s="156"/>
    </row>
    <row r="14" spans="1:20" s="2" customFormat="1" ht="57.95" customHeight="1">
      <c r="A14" s="2">
        <v>12</v>
      </c>
      <c r="B14" s="222" t="s">
        <v>259</v>
      </c>
      <c r="C14" s="223" t="s">
        <v>281</v>
      </c>
      <c r="D14" s="224" t="s">
        <v>37</v>
      </c>
      <c r="E14" s="225">
        <v>3000</v>
      </c>
      <c r="F14" s="157"/>
      <c r="G14" s="153"/>
      <c r="H14" s="153"/>
      <c r="I14" s="153"/>
      <c r="J14" s="153"/>
      <c r="K14" s="153"/>
      <c r="L14" s="153"/>
      <c r="M14" s="153"/>
      <c r="N14" s="153"/>
      <c r="O14" s="153"/>
      <c r="P14" s="153"/>
      <c r="Q14" s="153"/>
      <c r="R14" s="153"/>
      <c r="S14" s="153"/>
      <c r="T14" s="158"/>
    </row>
    <row r="15" spans="1:20" s="2" customFormat="1" ht="57.95" customHeight="1">
      <c r="A15" s="2">
        <v>13</v>
      </c>
      <c r="B15" s="222" t="s">
        <v>260</v>
      </c>
      <c r="C15" s="223" t="s">
        <v>282</v>
      </c>
      <c r="D15" s="224" t="s">
        <v>42</v>
      </c>
      <c r="E15" s="225">
        <v>3500</v>
      </c>
      <c r="F15" s="160"/>
      <c r="G15" s="161"/>
      <c r="H15" s="162"/>
      <c r="I15" s="161"/>
      <c r="J15" s="161"/>
      <c r="K15" s="161"/>
      <c r="L15" s="161"/>
      <c r="M15" s="161"/>
      <c r="N15" s="161"/>
      <c r="O15" s="161"/>
      <c r="P15" s="161"/>
      <c r="Q15" s="161"/>
      <c r="R15" s="161"/>
      <c r="S15" s="161"/>
      <c r="T15" s="163"/>
    </row>
    <row r="16" spans="1:20" ht="23.25" customHeight="1">
      <c r="B16" s="226" t="s">
        <v>261</v>
      </c>
      <c r="C16" s="226">
        <v>0</v>
      </c>
      <c r="D16" s="226" t="s">
        <v>267</v>
      </c>
      <c r="E16" s="226">
        <v>0</v>
      </c>
      <c r="F16" s="54"/>
      <c r="G16" s="54"/>
      <c r="H16" s="54"/>
      <c r="I16" s="54"/>
      <c r="J16" s="54"/>
      <c r="K16" s="54"/>
      <c r="L16" s="54"/>
      <c r="M16" s="54"/>
      <c r="N16" s="54"/>
      <c r="O16" s="54"/>
      <c r="P16" s="54"/>
      <c r="Q16" s="54"/>
      <c r="R16" s="54"/>
      <c r="S16" s="54"/>
      <c r="T16" s="54"/>
    </row>
  </sheetData>
  <sheetProtection algorithmName="SHA-512" hashValue="4xD2sCrHKiWFgZFtWZpcai/g0wucCdHc55J+xG6fopDuBKvScA7DRiz2tD2jx6KcabZ2vXs0ywwW1oXST9zeNw==" saltValue="ARLL2MHm2+fXjmyhKEzP1A==" spinCount="100000" sheet="1" objects="1" scenarios="1"/>
  <sortState xmlns:xlrd2="http://schemas.microsoft.com/office/spreadsheetml/2017/richdata2" ref="D3:E15">
    <sortCondition ref="D3:D15"/>
  </sortState>
  <mergeCells count="1">
    <mergeCell ref="F2:T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F3AF4-8A11-4248-A9E8-5E72A4E2794D}">
  <sheetPr codeName="Sheet9"/>
  <dimension ref="B1:D37"/>
  <sheetViews>
    <sheetView workbookViewId="0"/>
  </sheetViews>
  <sheetFormatPr defaultRowHeight="15"/>
  <cols>
    <col min="3" max="3" width="107.42578125" customWidth="1"/>
  </cols>
  <sheetData>
    <row r="1" spans="2:4" ht="15.75" thickBot="1"/>
    <row r="2" spans="2:4">
      <c r="B2" s="97"/>
      <c r="C2" s="98"/>
      <c r="D2" s="99"/>
    </row>
    <row r="3" spans="2:4" ht="15.75">
      <c r="B3" s="100"/>
      <c r="C3" s="101" t="s">
        <v>148</v>
      </c>
      <c r="D3" s="102"/>
    </row>
    <row r="4" spans="2:4">
      <c r="B4" s="100"/>
      <c r="C4" s="103"/>
      <c r="D4" s="102"/>
    </row>
    <row r="5" spans="2:4" ht="31.5">
      <c r="B5" s="100"/>
      <c r="C5" s="104" t="s">
        <v>149</v>
      </c>
      <c r="D5" s="102"/>
    </row>
    <row r="6" spans="2:4" ht="15.75">
      <c r="B6" s="100"/>
      <c r="C6" s="105" t="s">
        <v>150</v>
      </c>
      <c r="D6" s="102"/>
    </row>
    <row r="7" spans="2:4" ht="15.75">
      <c r="B7" s="100"/>
      <c r="C7" s="105" t="s">
        <v>151</v>
      </c>
      <c r="D7" s="102"/>
    </row>
    <row r="8" spans="2:4" ht="15.75">
      <c r="B8" s="100"/>
      <c r="C8" s="105" t="s">
        <v>152</v>
      </c>
      <c r="D8" s="102"/>
    </row>
    <row r="9" spans="2:4" ht="15.75">
      <c r="B9" s="100"/>
      <c r="C9" s="105" t="s">
        <v>153</v>
      </c>
      <c r="D9" s="102"/>
    </row>
    <row r="10" spans="2:4" ht="15.75">
      <c r="B10" s="100"/>
      <c r="C10" s="105" t="s">
        <v>154</v>
      </c>
      <c r="D10" s="102"/>
    </row>
    <row r="11" spans="2:4" ht="15.75">
      <c r="B11" s="100"/>
      <c r="C11" s="105" t="s">
        <v>155</v>
      </c>
      <c r="D11" s="102"/>
    </row>
    <row r="12" spans="2:4" ht="15.75">
      <c r="B12" s="100"/>
      <c r="C12" s="105" t="s">
        <v>156</v>
      </c>
      <c r="D12" s="102"/>
    </row>
    <row r="13" spans="2:4" ht="31.5">
      <c r="B13" s="100"/>
      <c r="C13" s="105" t="s">
        <v>157</v>
      </c>
      <c r="D13" s="102"/>
    </row>
    <row r="14" spans="2:4" ht="15.75">
      <c r="B14" s="100"/>
      <c r="C14" s="104" t="s">
        <v>158</v>
      </c>
      <c r="D14" s="102"/>
    </row>
    <row r="15" spans="2:4" ht="15.75">
      <c r="B15" s="100"/>
      <c r="C15" s="106" t="s">
        <v>159</v>
      </c>
      <c r="D15" s="102"/>
    </row>
    <row r="16" spans="2:4" ht="15.75">
      <c r="B16" s="100"/>
      <c r="C16" s="106" t="s">
        <v>160</v>
      </c>
      <c r="D16" s="102"/>
    </row>
    <row r="17" spans="2:4" ht="32.25" customHeight="1">
      <c r="B17" s="100"/>
      <c r="C17" s="107" t="s">
        <v>161</v>
      </c>
      <c r="D17" s="102"/>
    </row>
    <row r="18" spans="2:4" ht="15.75">
      <c r="B18" s="100"/>
      <c r="C18" s="104" t="s">
        <v>162</v>
      </c>
      <c r="D18" s="102"/>
    </row>
    <row r="19" spans="2:4" ht="15.75">
      <c r="B19" s="100"/>
      <c r="C19" s="104" t="s">
        <v>163</v>
      </c>
      <c r="D19" s="102"/>
    </row>
    <row r="20" spans="2:4" ht="31.5">
      <c r="B20" s="100"/>
      <c r="C20" s="104" t="s">
        <v>164</v>
      </c>
      <c r="D20" s="102"/>
    </row>
    <row r="21" spans="2:4" ht="15.75">
      <c r="B21" s="100"/>
      <c r="C21" s="104" t="s">
        <v>165</v>
      </c>
      <c r="D21" s="102"/>
    </row>
    <row r="22" spans="2:4" ht="15.75">
      <c r="B22" s="100"/>
      <c r="C22" s="104" t="s">
        <v>166</v>
      </c>
      <c r="D22" s="102"/>
    </row>
    <row r="23" spans="2:4" ht="15.75">
      <c r="B23" s="100"/>
      <c r="C23" s="104" t="s">
        <v>167</v>
      </c>
      <c r="D23" s="102"/>
    </row>
    <row r="24" spans="2:4" ht="15.75">
      <c r="B24" s="100"/>
      <c r="C24" s="104" t="s">
        <v>168</v>
      </c>
      <c r="D24" s="102"/>
    </row>
    <row r="25" spans="2:4" ht="15.75">
      <c r="B25" s="100"/>
      <c r="C25" s="104" t="s">
        <v>169</v>
      </c>
      <c r="D25" s="102"/>
    </row>
    <row r="26" spans="2:4" ht="31.5">
      <c r="B26" s="100"/>
      <c r="C26" s="104" t="s">
        <v>170</v>
      </c>
      <c r="D26" s="102"/>
    </row>
    <row r="27" spans="2:4" ht="15.75">
      <c r="B27" s="100"/>
      <c r="C27" s="104" t="s">
        <v>171</v>
      </c>
      <c r="D27" s="102"/>
    </row>
    <row r="28" spans="2:4" ht="47.25">
      <c r="B28" s="100"/>
      <c r="C28" s="104" t="s">
        <v>172</v>
      </c>
      <c r="D28" s="102"/>
    </row>
    <row r="29" spans="2:4" ht="47.25">
      <c r="B29" s="100"/>
      <c r="C29" s="104" t="s">
        <v>173</v>
      </c>
      <c r="D29" s="102"/>
    </row>
    <row r="30" spans="2:4" ht="31.5">
      <c r="B30" s="100"/>
      <c r="C30" s="104" t="s">
        <v>174</v>
      </c>
      <c r="D30" s="102"/>
    </row>
    <row r="31" spans="2:4" ht="31.5">
      <c r="B31" s="100"/>
      <c r="C31" s="104" t="s">
        <v>175</v>
      </c>
      <c r="D31" s="102"/>
    </row>
    <row r="32" spans="2:4" ht="31.5">
      <c r="B32" s="100"/>
      <c r="C32" s="104" t="s">
        <v>176</v>
      </c>
      <c r="D32" s="102"/>
    </row>
    <row r="33" spans="2:4" ht="47.25">
      <c r="B33" s="100"/>
      <c r="C33" s="104" t="s">
        <v>177</v>
      </c>
      <c r="D33" s="102"/>
    </row>
    <row r="34" spans="2:4" ht="15.75">
      <c r="B34" s="100"/>
      <c r="C34" s="104" t="s">
        <v>178</v>
      </c>
      <c r="D34" s="102"/>
    </row>
    <row r="35" spans="2:4" ht="15.75">
      <c r="B35" s="100"/>
      <c r="C35" s="104" t="s">
        <v>179</v>
      </c>
      <c r="D35" s="102"/>
    </row>
    <row r="36" spans="2:4" ht="15.75">
      <c r="B36" s="100"/>
      <c r="C36" s="104" t="s">
        <v>180</v>
      </c>
      <c r="D36" s="102"/>
    </row>
    <row r="37" spans="2:4" ht="15.75" thickBot="1">
      <c r="B37" s="108"/>
      <c r="C37" s="109"/>
      <c r="D37" s="110"/>
    </row>
  </sheetData>
  <sheetProtection algorithmName="SHA-512" hashValue="tc8RSpmMfUDdk1/O9QDvPZst9etTU1WMssFlx/rguLV4Jg+gYAX7SdY/NPIsPviHzBmk4RTKQ+a8pGvdMUYc1w==" saltValue="ZNzEWFo69+O4jFzlZ3jdLA=="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747F-D239-4EDE-895A-20ABAB3CE9F5}">
  <sheetPr codeName="Sheet10"/>
  <dimension ref="A1:H49"/>
  <sheetViews>
    <sheetView showGridLines="0" workbookViewId="0">
      <selection activeCell="B38" sqref="B38"/>
    </sheetView>
  </sheetViews>
  <sheetFormatPr defaultRowHeight="15"/>
  <cols>
    <col min="2" max="2" width="52.7109375" customWidth="1"/>
    <col min="3" max="3" width="12.7109375" customWidth="1"/>
    <col min="4" max="4" width="11.85546875" customWidth="1"/>
    <col min="5" max="5" width="14.85546875" customWidth="1"/>
    <col min="6" max="6" width="15.7109375" customWidth="1"/>
    <col min="9" max="9" width="21" customWidth="1"/>
  </cols>
  <sheetData>
    <row r="1" spans="1:8">
      <c r="A1" s="247"/>
      <c r="B1" s="247"/>
      <c r="C1" s="247"/>
      <c r="D1" s="247"/>
      <c r="E1" s="247"/>
      <c r="F1" s="247"/>
      <c r="G1" s="247"/>
      <c r="H1" s="247"/>
    </row>
    <row r="2" spans="1:8">
      <c r="A2" s="247"/>
      <c r="B2" s="247"/>
      <c r="C2" s="247"/>
      <c r="D2" s="247"/>
      <c r="E2" s="247"/>
      <c r="F2" s="247"/>
      <c r="G2" s="247"/>
      <c r="H2" s="247"/>
    </row>
    <row r="3" spans="1:8">
      <c r="A3" s="247"/>
      <c r="B3" s="247"/>
      <c r="C3" s="247"/>
      <c r="D3" s="247"/>
      <c r="E3" s="247"/>
      <c r="F3" s="247"/>
      <c r="G3" s="247"/>
      <c r="H3" s="247"/>
    </row>
    <row r="4" spans="1:8" ht="15.75">
      <c r="A4" s="247"/>
      <c r="B4" s="249"/>
      <c r="C4" s="247"/>
      <c r="D4" s="247"/>
      <c r="E4" s="247"/>
      <c r="F4" s="247"/>
      <c r="G4" s="247"/>
      <c r="H4" s="247"/>
    </row>
    <row r="5" spans="1:8">
      <c r="A5" s="247"/>
      <c r="B5" s="247"/>
      <c r="C5" s="247"/>
      <c r="D5" s="247"/>
      <c r="E5" s="247"/>
      <c r="F5" s="247"/>
      <c r="G5" s="247"/>
      <c r="H5" s="247"/>
    </row>
    <row r="6" spans="1:8">
      <c r="A6" s="247"/>
      <c r="B6" s="247"/>
      <c r="C6" s="247"/>
      <c r="D6" s="247"/>
      <c r="E6" s="247"/>
      <c r="F6" s="247"/>
      <c r="G6" s="247"/>
      <c r="H6" s="247"/>
    </row>
    <row r="7" spans="1:8" ht="15.75">
      <c r="A7" s="247"/>
      <c r="B7" s="250" t="s">
        <v>268</v>
      </c>
      <c r="C7" s="247"/>
      <c r="D7" s="247"/>
      <c r="E7" s="247"/>
      <c r="F7" s="247"/>
      <c r="G7" s="247"/>
      <c r="H7" s="247"/>
    </row>
    <row r="8" spans="1:8">
      <c r="A8" s="247"/>
      <c r="B8" s="247"/>
      <c r="C8" s="247"/>
      <c r="D8" s="247"/>
      <c r="E8" s="247"/>
      <c r="F8" s="247"/>
      <c r="G8" s="247"/>
      <c r="H8" s="247"/>
    </row>
    <row r="9" spans="1:8" ht="21">
      <c r="A9" s="247"/>
      <c r="B9" s="251" t="s">
        <v>143</v>
      </c>
      <c r="C9" s="247"/>
      <c r="D9" s="247"/>
      <c r="E9" s="247"/>
      <c r="F9" s="247"/>
      <c r="G9" s="247"/>
      <c r="H9" s="247"/>
    </row>
    <row r="10" spans="1:8" ht="15.75" thickBot="1">
      <c r="A10" s="247"/>
      <c r="B10" s="247"/>
      <c r="C10" s="247"/>
      <c r="D10" s="247"/>
      <c r="E10" s="247"/>
      <c r="F10" s="247"/>
      <c r="G10" s="247"/>
      <c r="H10" s="247"/>
    </row>
    <row r="11" spans="1:8" ht="15.75" thickBot="1">
      <c r="A11" s="247"/>
      <c r="B11" s="252" t="s">
        <v>58</v>
      </c>
      <c r="C11" s="252" t="s">
        <v>59</v>
      </c>
      <c r="D11" s="252" t="s">
        <v>57</v>
      </c>
      <c r="E11" s="252" t="s">
        <v>60</v>
      </c>
      <c r="F11" s="253" t="s">
        <v>61</v>
      </c>
      <c r="G11" s="247"/>
      <c r="H11" s="247"/>
    </row>
    <row r="12" spans="1:8">
      <c r="A12" s="247"/>
      <c r="B12" s="254" t="str" cm="1">
        <f t="array" ref="B12:B15">_xlfn.UNIQUE('1.) CLIENT INFORMATION SHEET'!B17:B30)</f>
        <v>ER Care All-In 80 Adults Semi Private</v>
      </c>
      <c r="C12" s="254" t="str">
        <f>IF(B12=0, ,(_xlfn.XLOOKUP(B12,'Product list'!$D$2:$D$16,'Product list'!$C$2:$C$16)))</f>
        <v>ERCAI80A</v>
      </c>
      <c r="D12" s="255">
        <f>IF(B12=0, ,(_xlfn.XLOOKUP(B12,'Product list'!$D$2:$D$16,'Product list'!$E$2:$E$16)))</f>
        <v>1350</v>
      </c>
      <c r="E12" s="256">
        <f ca="1">IF(B12=0, ,(SUMIF('2.) E-DATA LISTING'!$B$7:$D$200,B12,'2.) E-DATA LISTING'!$D$7:D200)))</f>
        <v>1</v>
      </c>
      <c r="F12" s="257">
        <f ca="1">+D12*E12</f>
        <v>1350</v>
      </c>
      <c r="G12" s="247"/>
      <c r="H12" s="247"/>
    </row>
    <row r="13" spans="1:8">
      <c r="A13" s="247"/>
      <c r="B13" s="254" t="str">
        <v>MedConsult Adults</v>
      </c>
      <c r="C13" s="254" t="str">
        <f>IF(B13=0, ,(_xlfn.XLOOKUP(B13,'Product list'!$D$2:$D$16,'Product list'!$C$2:$C$16)))</f>
        <v>MCA</v>
      </c>
      <c r="D13" s="255">
        <f>IF(B13=0, ,(_xlfn.XLOOKUP(B13,'Product list'!$D$2:$D$16,'Product list'!$E$2:$E$16)))</f>
        <v>2500</v>
      </c>
      <c r="E13" s="256">
        <f ca="1">IF(B13=0, ,(SUMIF('2.) E-DATA LISTING'!$B$7:$D$200,B13,'2.) E-DATA LISTING'!$D$7:D201)))</f>
        <v>1</v>
      </c>
      <c r="F13" s="257">
        <f t="shared" ref="F13:F22" ca="1" si="0">+D13*E13</f>
        <v>2500</v>
      </c>
      <c r="G13" s="247"/>
      <c r="H13" s="247"/>
    </row>
    <row r="14" spans="1:8">
      <c r="A14" s="247"/>
      <c r="B14" s="265">
        <v>0</v>
      </c>
      <c r="C14" s="265">
        <f>IF(B14=0, ,(_xlfn.XLOOKUP(B14,'Product list'!$D$2:$D$16,'Product list'!$C$2:$C$16)))</f>
        <v>0</v>
      </c>
      <c r="D14" s="255">
        <f>IF(B14=0, ,(_xlfn.XLOOKUP(B14,'Product list'!$D$2:$D$16,'Product list'!$E$2:$E$16)))</f>
        <v>0</v>
      </c>
      <c r="E14" s="267">
        <f>IF(B14=0, ,(SUMIF('2.) E-DATA LISTING'!$B$7:$D$200,B14,'2.) E-DATA LISTING'!$D$7:D202)))</f>
        <v>0</v>
      </c>
      <c r="F14" s="257">
        <f t="shared" si="0"/>
        <v>0</v>
      </c>
      <c r="G14" s="247"/>
      <c r="H14" s="247"/>
    </row>
    <row r="15" spans="1:8">
      <c r="A15" s="247"/>
      <c r="B15" s="265">
        <v>0</v>
      </c>
      <c r="C15" s="265">
        <f>IF(B15=0, ,(_xlfn.XLOOKUP(B15,'Product list'!$D$2:$D$16,'Product list'!$C$2:$C$16)))</f>
        <v>0</v>
      </c>
      <c r="D15" s="266">
        <f>IF(B15=0, ,(_xlfn.XLOOKUP(B15,'Product list'!$D$2:$D$16,'Product list'!$E$2:$E$16)))</f>
        <v>0</v>
      </c>
      <c r="E15" s="267">
        <f>IF(B15=0, ,(SUMIF('2.) E-DATA LISTING'!$B$7:$D$200,B15,'2.) E-DATA LISTING'!$D$7:D203)))</f>
        <v>0</v>
      </c>
      <c r="F15" s="268">
        <f t="shared" si="0"/>
        <v>0</v>
      </c>
      <c r="G15" s="247"/>
      <c r="H15" s="247"/>
    </row>
    <row r="16" spans="1:8">
      <c r="A16" s="247"/>
      <c r="B16" s="269"/>
      <c r="C16" s="265">
        <f>IF(B16=0, ,(_xlfn.XLOOKUP(B16,'Product list'!$D$2:$D$16,'Product list'!$C$2:$C$16)))</f>
        <v>0</v>
      </c>
      <c r="D16" s="266">
        <f>IF(B16=0, ,(_xlfn.XLOOKUP(B16,'Product list'!$D$2:$D$16,'Product list'!$E$2:$E$16)))</f>
        <v>0</v>
      </c>
      <c r="E16" s="267">
        <f>IF(B16=0, ,(SUMIF('2.) E-DATA LISTING'!$B$7:$D$200,B16,'2.) E-DATA LISTING'!$D$7:D204)))</f>
        <v>0</v>
      </c>
      <c r="F16" s="268">
        <f t="shared" si="0"/>
        <v>0</v>
      </c>
      <c r="G16" s="247"/>
      <c r="H16" s="247"/>
    </row>
    <row r="17" spans="1:8">
      <c r="A17" s="247"/>
      <c r="B17" s="270"/>
      <c r="C17" s="265">
        <f>IF(B17=0, ,(_xlfn.XLOOKUP(B17,'Product list'!$D$2:$D$16,'Product list'!$C$2:$C$16)))</f>
        <v>0</v>
      </c>
      <c r="D17" s="266">
        <f>IF(B17=0, ,(_xlfn.XLOOKUP(B17,'Product list'!$D$2:$D$16,'Product list'!$E$2:$E$16)))</f>
        <v>0</v>
      </c>
      <c r="E17" s="267">
        <f>IF(B17=0, ,(SUMIF('2.) E-DATA LISTING'!$B$7:$D$200,B17,'2.) E-DATA LISTING'!$D$7:D205)))</f>
        <v>0</v>
      </c>
      <c r="F17" s="268">
        <f t="shared" si="0"/>
        <v>0</v>
      </c>
      <c r="G17" s="247"/>
      <c r="H17" s="247"/>
    </row>
    <row r="18" spans="1:8">
      <c r="A18" s="247"/>
      <c r="B18" s="265"/>
      <c r="C18" s="265">
        <f>IF(B18=0, ,(_xlfn.XLOOKUP(B18,'Product list'!$D$2:$D$16,'Product list'!$C$2:$C$16)))</f>
        <v>0</v>
      </c>
      <c r="D18" s="266">
        <f>IF(B18=0, ,(_xlfn.XLOOKUP(B18,'Product list'!$D$2:$D$16,'Product list'!$E$2:$E$16)))</f>
        <v>0</v>
      </c>
      <c r="E18" s="267">
        <f>IF(B18=0, ,(SUMIF('2.) E-DATA LISTING'!$B$7:$D$200,B18,'2.) E-DATA LISTING'!$D$7:D206)))</f>
        <v>0</v>
      </c>
      <c r="F18" s="268">
        <f t="shared" si="0"/>
        <v>0</v>
      </c>
      <c r="G18" s="247"/>
      <c r="H18" s="247"/>
    </row>
    <row r="19" spans="1:8">
      <c r="A19" s="247"/>
      <c r="B19" s="265"/>
      <c r="C19" s="265">
        <f>IF(B19=0, ,(_xlfn.XLOOKUP(B19,'Product list'!$D$2:$D$16,'Product list'!$C$2:$C$16)))</f>
        <v>0</v>
      </c>
      <c r="D19" s="266">
        <f>IF(B19=0, ,(_xlfn.XLOOKUP(B19,'Product list'!$D$2:$D$16,'Product list'!$E$2:$E$16)))</f>
        <v>0</v>
      </c>
      <c r="E19" s="267">
        <f>IF(B19=0, ,(SUMIF('2.) E-DATA LISTING'!$B$7:$D$200,B19,'2.) E-DATA LISTING'!$D$7:D207)))</f>
        <v>0</v>
      </c>
      <c r="F19" s="268">
        <f t="shared" si="0"/>
        <v>0</v>
      </c>
      <c r="G19" s="247"/>
      <c r="H19" s="247"/>
    </row>
    <row r="20" spans="1:8">
      <c r="A20" s="247"/>
      <c r="B20" s="265"/>
      <c r="C20" s="265">
        <f>IF(B20=0, ,(_xlfn.XLOOKUP(B20,'Product list'!$D$2:$D$16,'Product list'!$C$2:$C$16)))</f>
        <v>0</v>
      </c>
      <c r="D20" s="266">
        <f>IF(B20=0, ,(_xlfn.XLOOKUP(B20,'Product list'!$D$2:$D$16,'Product list'!$E$2:$E$16)))</f>
        <v>0</v>
      </c>
      <c r="E20" s="267">
        <f>IF(B20=0, ,(SUMIF('2.) E-DATA LISTING'!$B$7:$D$200,B20,'2.) E-DATA LISTING'!$D$7:D208)))</f>
        <v>0</v>
      </c>
      <c r="F20" s="268">
        <f t="shared" si="0"/>
        <v>0</v>
      </c>
      <c r="G20" s="247"/>
      <c r="H20" s="247"/>
    </row>
    <row r="21" spans="1:8">
      <c r="A21" s="247"/>
      <c r="B21" s="265"/>
      <c r="C21" s="265">
        <f>IF(B21=0, ,(_xlfn.XLOOKUP(B21,'Product list'!$D$2:$D$16,'Product list'!$C$2:$C$16)))</f>
        <v>0</v>
      </c>
      <c r="D21" s="266">
        <f>IF(B21=0, ,(_xlfn.XLOOKUP(B21,'Product list'!$D$2:$D$16,'Product list'!$E$2:$E$16)))</f>
        <v>0</v>
      </c>
      <c r="E21" s="267">
        <f>IF(B21=0, ,(SUMIF('2.) E-DATA LISTING'!$B$7:$D$200,B21,'2.) E-DATA LISTING'!$D$7:D209)))</f>
        <v>0</v>
      </c>
      <c r="F21" s="268">
        <f t="shared" si="0"/>
        <v>0</v>
      </c>
      <c r="G21" s="247"/>
      <c r="H21" s="247"/>
    </row>
    <row r="22" spans="1:8">
      <c r="A22" s="247"/>
      <c r="B22" s="265"/>
      <c r="C22" s="265">
        <f>IF(B22=0, ,(_xlfn.XLOOKUP(B22,'Product list'!$D$2:$D$16,'Product list'!$C$2:$C$16)))</f>
        <v>0</v>
      </c>
      <c r="D22" s="266">
        <f>IF(B22=0, ,(_xlfn.XLOOKUP(B22,'Product list'!$D$2:$D$16,'Product list'!$E$2:$E$16)))</f>
        <v>0</v>
      </c>
      <c r="E22" s="267">
        <f>IF(B22=0, ,(SUMIF('2.) E-DATA LISTING'!$B$7:$D$200,B22,'2.) E-DATA LISTING'!$D$7:D210)))</f>
        <v>0</v>
      </c>
      <c r="F22" s="268">
        <f t="shared" si="0"/>
        <v>0</v>
      </c>
      <c r="G22" s="247"/>
      <c r="H22" s="247"/>
    </row>
    <row r="23" spans="1:8">
      <c r="A23" s="247"/>
      <c r="B23" s="265"/>
      <c r="C23" s="265">
        <f>IF(B23=0, ,(_xlfn.XLOOKUP(B23,'Product list'!$D$2:$D$16,'Product list'!$C$2:$C$16)))</f>
        <v>0</v>
      </c>
      <c r="D23" s="266">
        <f>IF(B23=0, ,(_xlfn.XLOOKUP(B23,'Product list'!$D$2:$D$16,'Product list'!$E$2:$E$16)))</f>
        <v>0</v>
      </c>
      <c r="E23" s="267">
        <f>IF(B23=0, ,(SUMIF('2.) E-DATA LISTING'!$B$7:$D$200,B23,'2.) E-DATA LISTING'!$D$7:D211)))</f>
        <v>0</v>
      </c>
      <c r="F23" s="268">
        <f>+D23*E23</f>
        <v>0</v>
      </c>
      <c r="G23" s="247"/>
      <c r="H23" s="247"/>
    </row>
    <row r="24" spans="1:8">
      <c r="A24" s="247"/>
      <c r="B24" s="265"/>
      <c r="C24" s="265">
        <f>IF(B24=0, ,(_xlfn.XLOOKUP(B24,'Product list'!$D$2:$D$16,'Product list'!$C$2:$C$16)))</f>
        <v>0</v>
      </c>
      <c r="D24" s="266">
        <f>IF(B24=0, ,(_xlfn.XLOOKUP(B24,'Product list'!$D$2:$D$16,'Product list'!$E$2:$E$16)))</f>
        <v>0</v>
      </c>
      <c r="E24" s="267">
        <f>IF(B24=0, ,(SUMIF('2.) E-DATA LISTING'!$B$7:$D$200,B24,'2.) E-DATA LISTING'!$D$7:D212)))</f>
        <v>0</v>
      </c>
      <c r="F24" s="268">
        <f>+D24*E24</f>
        <v>0</v>
      </c>
      <c r="G24" s="247"/>
      <c r="H24" s="247"/>
    </row>
    <row r="25" spans="1:8">
      <c r="A25" s="247"/>
      <c r="B25" s="265"/>
      <c r="C25" s="265">
        <f>IF(B25=0, ,(_xlfn.XLOOKUP(B25,'Product list'!$D$2:$D$16,'Product list'!$C$2:$C$16)))</f>
        <v>0</v>
      </c>
      <c r="D25" s="266">
        <f>IF(B25=0, ,(_xlfn.XLOOKUP(B25,'Product list'!$D$2:$D$16,'Product list'!$E$2:$E$16)))</f>
        <v>0</v>
      </c>
      <c r="E25" s="267">
        <f>IF(B25=0, ,(SUMIF('2.) E-DATA LISTING'!$B$7:$D$200,B25,'2.) E-DATA LISTING'!$D$7:D213)))</f>
        <v>0</v>
      </c>
      <c r="F25" s="268">
        <f>+D25*E25</f>
        <v>0</v>
      </c>
      <c r="G25" s="247"/>
      <c r="H25" s="247"/>
    </row>
    <row r="26" spans="1:8">
      <c r="A26" s="247"/>
      <c r="B26" s="265"/>
      <c r="C26" s="265">
        <f>IF(B26=0, ,(_xlfn.XLOOKUP(B26,'Product list'!$D$2:$D$16,'Product list'!$C$2:$C$16)))</f>
        <v>0</v>
      </c>
      <c r="D26" s="266">
        <f>IF(B26=0, ,(_xlfn.XLOOKUP(B26,'Product list'!$D$2:$D$16,'Product list'!$E$2:$E$16)))</f>
        <v>0</v>
      </c>
      <c r="E26" s="267">
        <f>IF(B26=0, ,(SUMIF('2.) E-DATA LISTING'!$B$7:$D$200,B26,'2.) E-DATA LISTING'!$D$7:D224)))</f>
        <v>0</v>
      </c>
      <c r="F26" s="268">
        <f>+D26*E26</f>
        <v>0</v>
      </c>
      <c r="G26" s="247"/>
      <c r="H26" s="247"/>
    </row>
    <row r="27" spans="1:8">
      <c r="A27" s="247"/>
      <c r="B27" s="265"/>
      <c r="C27" s="265"/>
      <c r="D27" s="265"/>
      <c r="E27" s="271" t="s">
        <v>64</v>
      </c>
      <c r="F27" s="257">
        <f ca="1">SUM(F12:F26)</f>
        <v>3850</v>
      </c>
      <c r="G27" s="247"/>
      <c r="H27" s="247"/>
    </row>
    <row r="28" spans="1:8">
      <c r="A28" s="247"/>
      <c r="B28" s="265"/>
      <c r="C28" s="265"/>
      <c r="D28" s="265"/>
      <c r="E28" s="271" t="s">
        <v>62</v>
      </c>
      <c r="F28" s="257">
        <f ca="1">+F27/1.12</f>
        <v>3437.4999999999995</v>
      </c>
      <c r="G28" s="247"/>
      <c r="H28" s="247"/>
    </row>
    <row r="29" spans="1:8">
      <c r="A29" s="247"/>
      <c r="B29" s="265"/>
      <c r="C29" s="265"/>
      <c r="D29" s="265"/>
      <c r="E29" s="271" t="s">
        <v>63</v>
      </c>
      <c r="F29" s="257">
        <f ca="1">+F27-F28</f>
        <v>412.50000000000045</v>
      </c>
      <c r="G29" s="247"/>
      <c r="H29" s="247"/>
    </row>
    <row r="30" spans="1:8">
      <c r="A30" s="247"/>
      <c r="B30" s="265"/>
      <c r="C30" s="265"/>
      <c r="D30" s="265"/>
      <c r="E30" s="271"/>
      <c r="F30" s="257"/>
      <c r="G30" s="247"/>
      <c r="H30" s="247"/>
    </row>
    <row r="31" spans="1:8" ht="15.75" thickBot="1">
      <c r="A31" s="247"/>
      <c r="B31" s="272"/>
      <c r="C31" s="272"/>
      <c r="D31" s="272"/>
      <c r="E31" s="273" t="s">
        <v>66</v>
      </c>
      <c r="F31" s="257">
        <f ca="1">+F27-F30</f>
        <v>3850</v>
      </c>
      <c r="G31" s="247"/>
      <c r="H31" s="247"/>
    </row>
    <row r="32" spans="1:8" ht="15.75" thickBot="1">
      <c r="A32" s="247"/>
      <c r="B32" s="274"/>
      <c r="C32" s="275"/>
      <c r="D32" s="275"/>
      <c r="E32" s="276" t="s">
        <v>67</v>
      </c>
      <c r="F32" s="289">
        <f ca="1">+F28+F29</f>
        <v>3850</v>
      </c>
      <c r="G32" s="247"/>
      <c r="H32" s="247"/>
    </row>
    <row r="33" spans="1:8">
      <c r="A33" s="247"/>
      <c r="B33" s="277"/>
      <c r="C33" s="277"/>
      <c r="D33" s="277"/>
      <c r="E33" s="277"/>
      <c r="F33" s="277"/>
      <c r="G33" s="247"/>
      <c r="H33" s="247"/>
    </row>
    <row r="34" spans="1:8">
      <c r="A34" s="247"/>
      <c r="B34" s="278" t="s">
        <v>68</v>
      </c>
      <c r="C34" s="279"/>
      <c r="D34" s="279"/>
      <c r="E34" s="279"/>
      <c r="F34" s="280"/>
      <c r="G34" s="247"/>
      <c r="H34" s="247"/>
    </row>
    <row r="35" spans="1:8">
      <c r="A35" s="247"/>
      <c r="B35" s="281"/>
      <c r="C35" s="282"/>
      <c r="D35" s="282"/>
      <c r="E35" s="282"/>
      <c r="F35" s="283"/>
      <c r="G35" s="247"/>
      <c r="H35" s="247"/>
    </row>
    <row r="36" spans="1:8">
      <c r="A36" s="247"/>
      <c r="B36" s="284">
        <f>'1.) CLIENT INFORMATION SHEET'!C3</f>
        <v>0</v>
      </c>
      <c r="C36" s="282"/>
      <c r="D36" s="282"/>
      <c r="E36" s="282"/>
      <c r="F36" s="283"/>
      <c r="G36" s="247"/>
      <c r="H36" s="247"/>
    </row>
    <row r="37" spans="1:8">
      <c r="A37" s="247"/>
      <c r="B37" s="281">
        <f>+'1.) CLIENT INFORMATION SHEET'!C4</f>
        <v>0</v>
      </c>
      <c r="C37" s="282"/>
      <c r="D37" s="282"/>
      <c r="E37" s="282"/>
      <c r="F37" s="283"/>
      <c r="G37" s="247"/>
      <c r="H37" s="247"/>
    </row>
    <row r="38" spans="1:8">
      <c r="A38" s="247"/>
      <c r="B38" s="281">
        <f>+'1.) CLIENT INFORMATION SHEET'!C9</f>
        <v>0</v>
      </c>
      <c r="C38" s="282"/>
      <c r="D38" s="282"/>
      <c r="E38" s="282"/>
      <c r="F38" s="283"/>
      <c r="G38" s="247"/>
      <c r="H38" s="247"/>
    </row>
    <row r="39" spans="1:8">
      <c r="A39" s="247"/>
      <c r="B39" s="285">
        <f>'1.) CLIENT INFORMATION SHEET'!C11</f>
        <v>0</v>
      </c>
      <c r="C39" s="282"/>
      <c r="D39" s="282"/>
      <c r="E39" s="282"/>
      <c r="F39" s="283"/>
      <c r="G39" s="247"/>
      <c r="H39" s="247"/>
    </row>
    <row r="40" spans="1:8">
      <c r="A40" s="247"/>
      <c r="B40" s="286" t="str">
        <f>"TIN: " &amp; +'1.) CLIENT INFORMATION SHEET'!C14</f>
        <v xml:space="preserve">TIN: </v>
      </c>
      <c r="C40" s="282"/>
      <c r="D40" s="287"/>
      <c r="E40" s="287"/>
      <c r="F40" s="288"/>
      <c r="G40" s="247"/>
      <c r="H40" s="247"/>
    </row>
    <row r="41" spans="1:8">
      <c r="A41" s="247"/>
      <c r="B41" s="277"/>
      <c r="C41" s="277"/>
      <c r="D41" s="277"/>
      <c r="E41" s="277"/>
      <c r="F41" s="277"/>
      <c r="G41" s="247"/>
      <c r="H41" s="247"/>
    </row>
    <row r="42" spans="1:8">
      <c r="A42" s="247"/>
      <c r="B42" s="277"/>
      <c r="C42" s="277"/>
      <c r="D42" s="277"/>
      <c r="E42" s="277"/>
      <c r="F42" s="277"/>
      <c r="G42" s="247"/>
      <c r="H42" s="247"/>
    </row>
    <row r="43" spans="1:8">
      <c r="A43" s="247"/>
      <c r="B43" s="247"/>
      <c r="C43" s="247"/>
      <c r="D43" s="247"/>
      <c r="E43" s="247"/>
      <c r="F43" s="247"/>
      <c r="G43" s="247"/>
      <c r="H43" s="247"/>
    </row>
    <row r="44" spans="1:8">
      <c r="A44" s="247"/>
      <c r="B44" s="247"/>
      <c r="C44" s="247"/>
      <c r="D44" s="247"/>
      <c r="E44" s="247"/>
      <c r="F44" s="247"/>
      <c r="G44" s="247"/>
      <c r="H44" s="247"/>
    </row>
    <row r="45" spans="1:8">
      <c r="A45" s="247"/>
      <c r="B45" s="247"/>
      <c r="C45" s="247"/>
      <c r="D45" s="247"/>
      <c r="E45" s="247"/>
      <c r="F45" s="247"/>
      <c r="G45" s="247"/>
      <c r="H45" s="247"/>
    </row>
    <row r="46" spans="1:8">
      <c r="A46" s="247"/>
      <c r="B46" s="247"/>
      <c r="C46" s="247"/>
      <c r="D46" s="247"/>
      <c r="E46" s="247"/>
      <c r="F46" s="247"/>
      <c r="G46" s="247"/>
      <c r="H46" s="247"/>
    </row>
    <row r="47" spans="1:8">
      <c r="A47" s="247"/>
      <c r="B47" s="247"/>
      <c r="C47" s="247"/>
      <c r="D47" s="247"/>
      <c r="E47" s="247"/>
      <c r="F47" s="247"/>
      <c r="G47" s="247"/>
      <c r="H47" s="247"/>
    </row>
    <row r="48" spans="1:8">
      <c r="A48" s="247"/>
      <c r="B48" s="247"/>
      <c r="C48" s="247"/>
      <c r="D48" s="247"/>
      <c r="E48" s="247"/>
      <c r="F48" s="247"/>
      <c r="G48" s="247"/>
      <c r="H48" s="247"/>
    </row>
    <row r="49" spans="1:8">
      <c r="A49" s="247"/>
      <c r="B49" s="247"/>
      <c r="C49" s="247"/>
      <c r="D49" s="247"/>
      <c r="E49" s="247"/>
      <c r="F49" s="247"/>
      <c r="G49" s="247"/>
      <c r="H49" s="247"/>
    </row>
  </sheetData>
  <sheetProtection algorithmName="SHA-512" hashValue="iw0waY+RVZcmtm/qL1MN5PlnwsaOYBlWMr4txwUdzq2v5scJSdRr9TG2JRdyqzv1jNTWvEPQ3onwiubgxvm0ng==" saltValue="Csaaa0JQ+tTkEmxFbm7niA==" spinCount="100000"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313E0-6EFA-46DC-A2C0-CDC4A52E7BCA}">
  <sheetPr>
    <pageSetUpPr fitToPage="1"/>
  </sheetPr>
  <dimension ref="A1:J74"/>
  <sheetViews>
    <sheetView showGridLines="0" workbookViewId="0">
      <selection activeCell="J25" sqref="J25"/>
    </sheetView>
  </sheetViews>
  <sheetFormatPr defaultRowHeight="15"/>
  <cols>
    <col min="2" max="2" width="4.140625" customWidth="1"/>
    <col min="3" max="3" width="52.7109375" customWidth="1"/>
    <col min="4" max="4" width="12.7109375" customWidth="1"/>
    <col min="5" max="5" width="11.85546875" customWidth="1"/>
    <col min="6" max="6" width="14.85546875" customWidth="1"/>
    <col min="7" max="7" width="15.7109375" customWidth="1"/>
    <col min="10" max="10" width="21" customWidth="1"/>
  </cols>
  <sheetData>
    <row r="1" spans="1:7">
      <c r="A1" s="247"/>
    </row>
    <row r="4" spans="1:7" ht="15.75">
      <c r="C4" s="176"/>
    </row>
    <row r="5" spans="1:7">
      <c r="C5" s="248">
        <v>45994</v>
      </c>
    </row>
    <row r="7" spans="1:7" ht="15.75">
      <c r="C7" s="193"/>
    </row>
    <row r="9" spans="1:7" ht="21">
      <c r="C9" s="192" t="s">
        <v>285</v>
      </c>
    </row>
    <row r="10" spans="1:7" ht="15.75" thickBot="1">
      <c r="C10" s="290"/>
      <c r="D10" s="290"/>
      <c r="E10" s="290"/>
      <c r="F10" s="290"/>
      <c r="G10" s="290"/>
    </row>
    <row r="11" spans="1:7" ht="15.75" thickBot="1">
      <c r="C11" s="291" t="s">
        <v>58</v>
      </c>
      <c r="D11" s="291" t="s">
        <v>59</v>
      </c>
      <c r="E11" s="291" t="s">
        <v>57</v>
      </c>
      <c r="F11" s="291" t="s">
        <v>60</v>
      </c>
      <c r="G11" s="292" t="s">
        <v>61</v>
      </c>
    </row>
    <row r="12" spans="1:7">
      <c r="C12" s="293" t="str" cm="1">
        <f t="array" ref="C12:C15">_xlfn.UNIQUE('1.) CLIENT INFORMATION SHEET'!B17:B30)</f>
        <v>ER Care All-In 80 Adults Semi Private</v>
      </c>
      <c r="D12" s="293" t="str">
        <f>IF(C12=0, ,(_xlfn.XLOOKUP(C12,'Product list'!$D$2:$D$15,'Product list'!$C$2:$C$15)))</f>
        <v>ERCAI80A</v>
      </c>
      <c r="E12" s="294">
        <f>IF(C12=0, ,(_xlfn.XLOOKUP(C12,'Product list'!$D$2:$D$15,'Product list'!$E$2:$E$15)))</f>
        <v>1350</v>
      </c>
      <c r="F12" s="295">
        <f ca="1">IF(C12=0, ,(SUMIF('2.) E-DATA LISTING'!$B$7:$D$200,C12,'2.) E-DATA LISTING'!$D$7:D200)))</f>
        <v>1</v>
      </c>
      <c r="G12" s="296">
        <f ca="1">+E12*F12</f>
        <v>1350</v>
      </c>
    </row>
    <row r="13" spans="1:7">
      <c r="C13" s="293" t="str">
        <v>MedConsult Adults</v>
      </c>
      <c r="D13" s="293" t="str">
        <f>IF(C13=0, ,(_xlfn.XLOOKUP(C13,'Product list'!$D$2:$D$15,'Product list'!$C$2:$C$15)))</f>
        <v>MCA</v>
      </c>
      <c r="E13" s="294">
        <f>IF(C13=0, ,(_xlfn.XLOOKUP(C13,'Product list'!$D$2:$D$15,'Product list'!$E$2:$E$15)))</f>
        <v>2500</v>
      </c>
      <c r="F13" s="295">
        <f ca="1">IF(C13=0, ,(SUMIF('2.) E-DATA LISTING'!$B$7:$D$200,C13,'2.) E-DATA LISTING'!$D$7:D201)))</f>
        <v>1</v>
      </c>
      <c r="G13" s="296">
        <f t="shared" ref="G13:G25" ca="1" si="0">+E13*F13</f>
        <v>2500</v>
      </c>
    </row>
    <row r="14" spans="1:7">
      <c r="C14" s="294">
        <v>0</v>
      </c>
      <c r="D14" s="294">
        <f>IF(C14=0,  ,(_xlfn.XLOOKUP(C14,'Product list'!$D$2:$D$15,'Product list'!$C$2:$C$15)))</f>
        <v>0</v>
      </c>
      <c r="E14" s="294">
        <f>IF(C14=0, ,(_xlfn.XLOOKUP(C14,'Product list'!$D$2:$D$15,'Product list'!$E$2:$E$15)))</f>
        <v>0</v>
      </c>
      <c r="F14" s="294">
        <f>IF(C14=0, ,(SUMIF('2.) E-DATA LISTING'!$B$7:$D$200,C14,'2.) E-DATA LISTING'!$D$7:D202)))</f>
        <v>0</v>
      </c>
      <c r="G14" s="296">
        <f t="shared" si="0"/>
        <v>0</v>
      </c>
    </row>
    <row r="15" spans="1:7">
      <c r="C15" s="294">
        <v>0</v>
      </c>
      <c r="D15" s="294">
        <f>IF(C15=0, ,(_xlfn.XLOOKUP(C15,'Product list'!$D$2:$D$15,'Product list'!$C$2:$C$15)))</f>
        <v>0</v>
      </c>
      <c r="E15" s="294">
        <f>IF(C15=0, ,(_xlfn.XLOOKUP(C15,'Product list'!$D$2:$D$15,'Product list'!$E$2:$E$15)))</f>
        <v>0</v>
      </c>
      <c r="F15" s="294">
        <f>IF(C15=0, ,(SUMIF('2.) E-DATA LISTING'!$B$7:$D$200,C15,'2.) E-DATA LISTING'!$D$7:D203)))</f>
        <v>0</v>
      </c>
      <c r="G15" s="296">
        <f t="shared" si="0"/>
        <v>0</v>
      </c>
    </row>
    <row r="16" spans="1:7">
      <c r="C16" s="294"/>
      <c r="D16" s="294">
        <f>IF(C16=0, ,(_xlfn.XLOOKUP(C16,'Product list'!$D$2:$D$15,'Product list'!$C$2:$C$15)))</f>
        <v>0</v>
      </c>
      <c r="E16" s="294">
        <f>IF(C16=0, ,(_xlfn.XLOOKUP(C16,'Product list'!$D$2:$D$15,'Product list'!$E$2:$E$15)))</f>
        <v>0</v>
      </c>
      <c r="F16" s="294">
        <f>IF(C16=0, ,(SUMIF('2.) E-DATA LISTING'!$B$7:$D$200,C16,'2.) E-DATA LISTING'!$D$7:D204)))</f>
        <v>0</v>
      </c>
      <c r="G16" s="296">
        <f t="shared" si="0"/>
        <v>0</v>
      </c>
    </row>
    <row r="17" spans="3:7">
      <c r="C17" s="294"/>
      <c r="D17" s="294">
        <f>IF(C17=0, ,(_xlfn.XLOOKUP(C17,'Product list'!$D$2:$D$15,'Product list'!$C$2:$C$15)))</f>
        <v>0</v>
      </c>
      <c r="E17" s="294">
        <f>IF(C17=0, ,(_xlfn.XLOOKUP(C17,'Product list'!$D$2:$D$15,'Product list'!$E$2:$E$15)))</f>
        <v>0</v>
      </c>
      <c r="F17" s="294">
        <f>IF(C17=0, ,(SUMIF('2.) E-DATA LISTING'!$B$7:$D$200,C17,'2.) E-DATA LISTING'!$D$7:D205)))</f>
        <v>0</v>
      </c>
      <c r="G17" s="296">
        <f t="shared" si="0"/>
        <v>0</v>
      </c>
    </row>
    <row r="18" spans="3:7">
      <c r="C18" s="294"/>
      <c r="D18" s="294">
        <f>IF(C18=0, ,(_xlfn.XLOOKUP(C18,'Product list'!$D$2:$D$15,'Product list'!$C$2:$C$15)))</f>
        <v>0</v>
      </c>
      <c r="E18" s="294">
        <f>IF(C18=0, ,(_xlfn.XLOOKUP(C18,'Product list'!$D$2:$D$15,'Product list'!$E$2:$E$15)))</f>
        <v>0</v>
      </c>
      <c r="F18" s="294">
        <f>IF(C18=0, ,(SUMIF('2.) E-DATA LISTING'!$B$7:$D$200,C18,'2.) E-DATA LISTING'!$D$7:D206)))</f>
        <v>0</v>
      </c>
      <c r="G18" s="296">
        <f t="shared" si="0"/>
        <v>0</v>
      </c>
    </row>
    <row r="19" spans="3:7">
      <c r="C19" s="294"/>
      <c r="D19" s="294">
        <f>IF(C19=0, ,(_xlfn.XLOOKUP(C19,'Product list'!$D$2:$D$15,'Product list'!$C$2:$C$15)))</f>
        <v>0</v>
      </c>
      <c r="E19" s="294">
        <f>IF(C19=0, ,(_xlfn.XLOOKUP(C19,'Product list'!$D$2:$D$15,'Product list'!$E$2:$E$15)))</f>
        <v>0</v>
      </c>
      <c r="F19" s="294">
        <f>IF(C19=0, ,(SUMIF('2.) E-DATA LISTING'!$B$7:$D$200,C19,'2.) E-DATA LISTING'!$D$7:D207)))</f>
        <v>0</v>
      </c>
      <c r="G19" s="296">
        <f t="shared" si="0"/>
        <v>0</v>
      </c>
    </row>
    <row r="20" spans="3:7">
      <c r="C20" s="294"/>
      <c r="D20" s="294">
        <f>IF(C20=0, ,(_xlfn.XLOOKUP(C20,'Product list'!$D$2:$D$15,'Product list'!$C$2:$C$15)))</f>
        <v>0</v>
      </c>
      <c r="E20" s="294">
        <f>IF(C20=0, ,(_xlfn.XLOOKUP(C20,'Product list'!$D$2:$D$15,'Product list'!$E$2:$E$15)))</f>
        <v>0</v>
      </c>
      <c r="F20" s="294">
        <f>IF(C20=0, ,(SUMIF('2.) E-DATA LISTING'!$B$7:$D$200,C20,'2.) E-DATA LISTING'!$D$7:D208)))</f>
        <v>0</v>
      </c>
      <c r="G20" s="296">
        <f t="shared" si="0"/>
        <v>0</v>
      </c>
    </row>
    <row r="21" spans="3:7">
      <c r="C21" s="293"/>
      <c r="D21" s="294">
        <f>IF(C21=0, ,(_xlfn.XLOOKUP(C21,'Product list'!$D$2:$D$15,'Product list'!$C$2:$C$15)))</f>
        <v>0</v>
      </c>
      <c r="E21" s="294">
        <f>IF(C21=0, ,(_xlfn.XLOOKUP(C21,'Product list'!$D$2:$D$15,'Product list'!$E$2:$E$15)))</f>
        <v>0</v>
      </c>
      <c r="F21" s="294">
        <f>IF(C21=0, ,(SUMIF('2.) E-DATA LISTING'!$B$7:$D$200,C21,'2.) E-DATA LISTING'!$D$7:D209)))</f>
        <v>0</v>
      </c>
      <c r="G21" s="296">
        <f t="shared" si="0"/>
        <v>0</v>
      </c>
    </row>
    <row r="22" spans="3:7">
      <c r="C22" s="293"/>
      <c r="D22" s="294">
        <f>IF(C22=0, ,(_xlfn.XLOOKUP(C22,'Product list'!$D$2:$D$15,'Product list'!$C$2:$C$15)))</f>
        <v>0</v>
      </c>
      <c r="E22" s="294">
        <f>IF(C22=0, ,(_xlfn.XLOOKUP(C22,'Product list'!$D$2:$D$15,'Product list'!$E$2:$E$15)))</f>
        <v>0</v>
      </c>
      <c r="F22" s="294">
        <f>IF(C22=0, ,(SUMIF('2.) E-DATA LISTING'!$B$7:$D$200,C22,'2.) E-DATA LISTING'!$D$7:D210)))</f>
        <v>0</v>
      </c>
      <c r="G22" s="296">
        <f t="shared" si="0"/>
        <v>0</v>
      </c>
    </row>
    <row r="23" spans="3:7">
      <c r="C23" s="293"/>
      <c r="D23" s="294">
        <f>IF(C23=0, ,(_xlfn.XLOOKUP(C23,'Product list'!$D$2:$D$15,'Product list'!$C$2:$C$15)))</f>
        <v>0</v>
      </c>
      <c r="E23" s="294">
        <f>IF(C23=0, ,(_xlfn.XLOOKUP(C23,'Product list'!$D$2:$D$15,'Product list'!$E$2:$E$15)))</f>
        <v>0</v>
      </c>
      <c r="F23" s="294">
        <f>IF(C23=0, ,(SUMIF('2.) E-DATA LISTING'!$B$7:$D$200,C23,'2.) E-DATA LISTING'!$D$7:D211)))</f>
        <v>0</v>
      </c>
      <c r="G23" s="296">
        <f t="shared" si="0"/>
        <v>0</v>
      </c>
    </row>
    <row r="24" spans="3:7">
      <c r="C24" s="293"/>
      <c r="D24" s="294">
        <f>IF(C24=0, ,(_xlfn.XLOOKUP(C24,'Product list'!$D$2:$D$15,'Product list'!$C$2:$C$15)))</f>
        <v>0</v>
      </c>
      <c r="E24" s="294">
        <f>IF(C24=0, ,(_xlfn.XLOOKUP(C24,'Product list'!$D$2:$D$15,'Product list'!$E$2:$E$15)))</f>
        <v>0</v>
      </c>
      <c r="F24" s="294">
        <f>IF(C24=0, ,(SUMIF('2.) E-DATA LISTING'!$B$7:$D$200,C24,'2.) E-DATA LISTING'!$D$7:D212)))</f>
        <v>0</v>
      </c>
      <c r="G24" s="296">
        <f t="shared" si="0"/>
        <v>0</v>
      </c>
    </row>
    <row r="25" spans="3:7">
      <c r="C25" s="293"/>
      <c r="D25" s="294">
        <f>IF(C25=0, ,(_xlfn.XLOOKUP(C25,'Product list'!$D$2:$D$15,'Product list'!$C$2:$C$15)))</f>
        <v>0</v>
      </c>
      <c r="E25" s="294">
        <f>IF(C25=0, ,(_xlfn.XLOOKUP(C25,'Product list'!$D$2:$D$15,'Product list'!$E$2:$E$15)))</f>
        <v>0</v>
      </c>
      <c r="F25" s="294">
        <f>IF(C25=0, ,(SUMIF('2.) E-DATA LISTING'!$B$7:$D$200,C25,'2.) E-DATA LISTING'!$D$7:D213)))</f>
        <v>0</v>
      </c>
      <c r="G25" s="296">
        <f t="shared" si="0"/>
        <v>0</v>
      </c>
    </row>
    <row r="26" spans="3:7">
      <c r="C26" s="293"/>
      <c r="D26" s="293"/>
      <c r="E26" s="293"/>
      <c r="F26" s="297" t="s">
        <v>64</v>
      </c>
      <c r="G26" s="296">
        <f ca="1">SUM(G12:G25)</f>
        <v>3850</v>
      </c>
    </row>
    <row r="27" spans="3:7">
      <c r="C27" s="293"/>
      <c r="D27" s="293"/>
      <c r="E27" s="293"/>
      <c r="F27" s="297" t="s">
        <v>62</v>
      </c>
      <c r="G27" s="296">
        <f ca="1">+G26/1.12</f>
        <v>3437.4999999999995</v>
      </c>
    </row>
    <row r="28" spans="3:7">
      <c r="C28" s="293"/>
      <c r="D28" s="293"/>
      <c r="E28" s="293"/>
      <c r="F28" s="297" t="s">
        <v>63</v>
      </c>
      <c r="G28" s="298">
        <f ca="1">+G26-G27</f>
        <v>412.50000000000045</v>
      </c>
    </row>
    <row r="29" spans="3:7">
      <c r="C29" s="293"/>
      <c r="D29" s="293"/>
      <c r="E29" s="293"/>
      <c r="F29" s="297" t="s">
        <v>65</v>
      </c>
      <c r="G29" s="296">
        <f ca="1">+G27*2%</f>
        <v>68.749999999999986</v>
      </c>
    </row>
    <row r="30" spans="3:7" ht="15.75" thickBot="1">
      <c r="C30" s="299"/>
      <c r="D30" s="299"/>
      <c r="E30" s="299"/>
      <c r="F30" s="300" t="s">
        <v>66</v>
      </c>
      <c r="G30" s="296">
        <f ca="1">+G26-G29</f>
        <v>3781.25</v>
      </c>
    </row>
    <row r="31" spans="3:7" ht="15.75" thickBot="1">
      <c r="C31" s="301"/>
      <c r="D31" s="302"/>
      <c r="E31" s="302"/>
      <c r="F31" s="303" t="s">
        <v>67</v>
      </c>
      <c r="G31" s="304">
        <f ca="1">+G27+G28</f>
        <v>3850</v>
      </c>
    </row>
    <row r="32" spans="3:7">
      <c r="C32" s="290"/>
      <c r="D32" s="290"/>
      <c r="E32" s="290"/>
      <c r="F32" s="290"/>
      <c r="G32" s="290"/>
    </row>
    <row r="33" spans="3:10">
      <c r="C33" s="305" t="s">
        <v>68</v>
      </c>
      <c r="D33" s="306"/>
      <c r="E33" s="306"/>
      <c r="F33" s="306"/>
      <c r="G33" s="307"/>
    </row>
    <row r="34" spans="3:10">
      <c r="C34" s="308"/>
      <c r="D34" s="309"/>
      <c r="E34" s="309"/>
      <c r="F34" s="309"/>
      <c r="G34" s="310"/>
    </row>
    <row r="35" spans="3:10">
      <c r="C35" s="311">
        <f>+'1.) CLIENT INFORMATION SHEET'!C3</f>
        <v>0</v>
      </c>
      <c r="D35" s="309"/>
      <c r="E35" s="309"/>
      <c r="F35" s="309"/>
      <c r="G35" s="310"/>
    </row>
    <row r="36" spans="3:10">
      <c r="C36" s="308" t="e">
        <f>+'1.) CLIENT INFORMATION SHEET'!#REF!</f>
        <v>#REF!</v>
      </c>
      <c r="D36" s="309"/>
      <c r="E36" s="309"/>
      <c r="F36" s="309"/>
      <c r="G36" s="310"/>
    </row>
    <row r="37" spans="3:10">
      <c r="C37" s="308">
        <f>+'1.) CLIENT INFORMATION SHEET'!C9</f>
        <v>0</v>
      </c>
      <c r="D37" s="309"/>
      <c r="E37" s="309"/>
      <c r="F37" s="309"/>
      <c r="G37" s="310"/>
    </row>
    <row r="38" spans="3:10">
      <c r="C38" s="312">
        <f>'1.) CLIENT INFORMATION SHEET'!C11</f>
        <v>0</v>
      </c>
      <c r="D38" s="309"/>
      <c r="E38" s="309"/>
      <c r="F38" s="309"/>
      <c r="G38" s="310"/>
    </row>
    <row r="39" spans="3:10">
      <c r="C39" s="313" t="str">
        <f>"TIN: " &amp; +'1.) CLIENT INFORMATION SHEET'!C14</f>
        <v xml:space="preserve">TIN: </v>
      </c>
      <c r="D39" s="314"/>
      <c r="E39" s="314"/>
      <c r="F39" s="314"/>
      <c r="G39" s="315"/>
    </row>
    <row r="40" spans="3:10">
      <c r="C40" s="290"/>
      <c r="D40" s="290"/>
      <c r="E40" s="290"/>
      <c r="F40" s="290"/>
      <c r="G40" s="290"/>
      <c r="J40" s="198"/>
    </row>
    <row r="41" spans="3:10" ht="12" customHeight="1">
      <c r="C41" s="238" t="s">
        <v>297</v>
      </c>
      <c r="D41" s="237"/>
      <c r="E41" s="237"/>
      <c r="F41" s="237"/>
    </row>
    <row r="42" spans="3:10" ht="12" customHeight="1">
      <c r="C42" s="237" t="s">
        <v>301</v>
      </c>
      <c r="D42" s="237"/>
      <c r="E42" s="237"/>
      <c r="F42" s="237"/>
    </row>
    <row r="43" spans="3:10" ht="12" customHeight="1">
      <c r="C43" s="244" t="s">
        <v>303</v>
      </c>
      <c r="D43" s="237"/>
      <c r="E43" s="237"/>
      <c r="F43" s="237"/>
    </row>
    <row r="44" spans="3:10" ht="12" customHeight="1">
      <c r="C44" s="244" t="s">
        <v>304</v>
      </c>
      <c r="D44" s="237"/>
      <c r="E44" s="237"/>
      <c r="F44" s="237"/>
    </row>
    <row r="45" spans="3:10" ht="12" customHeight="1">
      <c r="C45" s="245" t="s">
        <v>305</v>
      </c>
      <c r="D45" s="237"/>
      <c r="E45" s="237"/>
      <c r="F45" s="237"/>
    </row>
    <row r="46" spans="3:10" ht="12" customHeight="1">
      <c r="C46" s="246" t="s">
        <v>306</v>
      </c>
      <c r="D46" s="237"/>
      <c r="E46" s="237"/>
      <c r="F46" s="237"/>
    </row>
    <row r="47" spans="3:10" ht="12" customHeight="1">
      <c r="C47" s="246" t="s">
        <v>307</v>
      </c>
      <c r="D47" s="237"/>
      <c r="E47" s="237"/>
      <c r="F47" s="237"/>
    </row>
    <row r="48" spans="3:10" ht="12" customHeight="1">
      <c r="C48" s="244" t="str">
        <f>"•    Reference number (if needed): "&amp; TEXT(C5, "ddmmyyy")</f>
        <v>•    Reference number (if needed): 03122025</v>
      </c>
      <c r="D48" s="237"/>
      <c r="E48" s="237"/>
      <c r="F48" s="237"/>
    </row>
    <row r="49" spans="3:6" ht="12" customHeight="1">
      <c r="C49" s="244" t="str">
        <f ca="1">"•    Amount to be paid: "&amp; TEXT(G31, "###,###.00")</f>
        <v>•    Amount to be paid: 3,850.00</v>
      </c>
      <c r="D49" s="237"/>
      <c r="E49" s="237"/>
      <c r="F49" s="237"/>
    </row>
    <row r="50" spans="3:6" ht="12" customHeight="1">
      <c r="C50" s="237" t="s">
        <v>298</v>
      </c>
      <c r="D50" s="237"/>
      <c r="E50" s="237"/>
      <c r="F50" s="237"/>
    </row>
    <row r="51" spans="3:6" ht="12" customHeight="1">
      <c r="C51" s="241" t="s">
        <v>299</v>
      </c>
    </row>
    <row r="52" spans="3:6" ht="12" customHeight="1">
      <c r="C52" s="241"/>
    </row>
    <row r="53" spans="3:6" ht="12" customHeight="1">
      <c r="C53" s="239" t="s">
        <v>302</v>
      </c>
      <c r="D53" s="195"/>
    </row>
    <row r="54" spans="3:6" ht="12" customHeight="1">
      <c r="C54" s="240" t="s">
        <v>300</v>
      </c>
    </row>
    <row r="55" spans="3:6" ht="12" customHeight="1">
      <c r="C55" s="240"/>
    </row>
    <row r="56" spans="3:6" ht="12" customHeight="1">
      <c r="C56" s="240"/>
    </row>
    <row r="57" spans="3:6" ht="12" customHeight="1">
      <c r="C57" s="240"/>
    </row>
    <row r="58" spans="3:6" ht="12" customHeight="1">
      <c r="C58" s="194" t="s">
        <v>286</v>
      </c>
    </row>
    <row r="59" spans="3:6" ht="12" customHeight="1"/>
    <row r="60" spans="3:6" ht="12" customHeight="1">
      <c r="C60" s="195" t="s">
        <v>287</v>
      </c>
    </row>
    <row r="61" spans="3:6" ht="12" customHeight="1"/>
    <row r="62" spans="3:6" ht="12" customHeight="1"/>
    <row r="63" spans="3:6" ht="12" customHeight="1"/>
    <row r="64" spans="3:6" ht="12" customHeight="1">
      <c r="C64" s="243" t="s">
        <v>69</v>
      </c>
    </row>
    <row r="65" spans="3:3" ht="12" customHeight="1">
      <c r="C65" s="242" t="s">
        <v>288</v>
      </c>
    </row>
    <row r="66" spans="3:3" ht="12" customHeight="1"/>
    <row r="67" spans="3:3" ht="12" customHeight="1"/>
    <row r="68" spans="3:3" ht="12" customHeight="1"/>
    <row r="69" spans="3:3" ht="12" customHeight="1"/>
    <row r="70" spans="3:3" ht="12" customHeight="1"/>
    <row r="71" spans="3:3" ht="12" customHeight="1"/>
    <row r="72" spans="3:3" ht="12" customHeight="1"/>
    <row r="73" spans="3:3" ht="12" customHeight="1"/>
    <row r="74" spans="3:3" ht="12" customHeight="1"/>
  </sheetData>
  <sheetProtection algorithmName="SHA-512" hashValue="MFsjrJsDrRKrEvBuAMNKs/j+pMTcELdymTEu++OoP0IsqzlU88HQJBemIJOi/HSRxIfiOBSRmlDbsgkHwVpEyg==" saltValue="7f2h/PdEDzQNo70xzICvnQ==" spinCount="100000" sheet="1" objects="1" scenarios="1"/>
  <hyperlinks>
    <hyperlink ref="C51" r:id="rId1" xr:uid="{C3448F2D-2FFB-407E-866A-938FA310AA24}"/>
  </hyperlinks>
  <printOptions verticalCentered="1"/>
  <pageMargins left="0.51181102362204722" right="0.51181102362204722" top="0" bottom="0" header="0.31496062992125984" footer="0"/>
  <pageSetup paperSize="9" scale="76" orientation="portrait" horizontalDpi="1200" verticalDpi="1200"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67250-F040-4BC0-A52D-1F96594FCF97}">
  <sheetPr>
    <pageSetUpPr fitToPage="1"/>
  </sheetPr>
  <dimension ref="A1:J74"/>
  <sheetViews>
    <sheetView showGridLines="0" workbookViewId="0">
      <selection activeCell="F16" sqref="F16"/>
    </sheetView>
  </sheetViews>
  <sheetFormatPr defaultRowHeight="15"/>
  <cols>
    <col min="2" max="2" width="4.140625" customWidth="1"/>
    <col min="3" max="3" width="52.7109375" customWidth="1"/>
    <col min="4" max="4" width="12.7109375" customWidth="1"/>
    <col min="5" max="5" width="11.85546875" customWidth="1"/>
    <col min="6" max="6" width="14.85546875" customWidth="1"/>
    <col min="7" max="7" width="15.7109375" customWidth="1"/>
    <col min="10" max="10" width="21" customWidth="1"/>
  </cols>
  <sheetData>
    <row r="1" spans="1:7">
      <c r="A1" s="247"/>
    </row>
    <row r="4" spans="1:7" ht="15.75">
      <c r="C4" s="176"/>
    </row>
    <row r="5" spans="1:7">
      <c r="C5" s="248">
        <v>45994</v>
      </c>
    </row>
    <row r="7" spans="1:7" ht="15.75">
      <c r="C7" s="193"/>
    </row>
    <row r="9" spans="1:7" ht="21">
      <c r="C9" s="192" t="s">
        <v>285</v>
      </c>
    </row>
    <row r="10" spans="1:7" ht="15.75" thickBot="1"/>
    <row r="11" spans="1:7" ht="15.75" thickBot="1">
      <c r="C11" s="13" t="s">
        <v>58</v>
      </c>
      <c r="D11" s="13" t="s">
        <v>59</v>
      </c>
      <c r="E11" s="13" t="s">
        <v>57</v>
      </c>
      <c r="F11" s="13" t="s">
        <v>60</v>
      </c>
      <c r="G11" s="10" t="s">
        <v>61</v>
      </c>
    </row>
    <row r="12" spans="1:7">
      <c r="C12" s="14" t="str" cm="1">
        <f t="array" ref="C12:C15">_xlfn.UNIQUE('1.) CLIENT INFORMATION SHEET'!B17:B30)</f>
        <v>ER Care All-In 80 Adults Semi Private</v>
      </c>
      <c r="D12" s="14" t="str">
        <f>IF(C12=0, ,(_xlfn.XLOOKUP(C12,'Product list'!$D$2:$D$15,'Product list'!$C$2:$C$15)))</f>
        <v>ERCAI80A</v>
      </c>
      <c r="E12" s="16">
        <f>IF(C12=0, ,(_xlfn.XLOOKUP(C12,'Product list'!$D$2:$D$15,'Product list'!$E$2:$E$15)))</f>
        <v>1350</v>
      </c>
      <c r="F12" s="35">
        <f ca="1">IF(C12=0, ,(SUMIF('2.) E-DATA LISTING'!$B$7:$D$200,C12,'2.) E-DATA LISTING'!$D$7:D200)))</f>
        <v>1</v>
      </c>
      <c r="G12" s="8">
        <f ca="1">+E12*F12</f>
        <v>1350</v>
      </c>
    </row>
    <row r="13" spans="1:7">
      <c r="C13" s="14" t="str">
        <v>MedConsult Adults</v>
      </c>
      <c r="D13" s="14" t="str">
        <f>IF(C13=0, ,(_xlfn.XLOOKUP(C13,'Product list'!$D$2:$D$15,'Product list'!$C$2:$C$15)))</f>
        <v>MCA</v>
      </c>
      <c r="E13" s="16">
        <f>IF(C13=0, ,(_xlfn.XLOOKUP(C13,'Product list'!$D$2:$D$15,'Product list'!$E$2:$E$15)))</f>
        <v>2500</v>
      </c>
      <c r="F13" s="35">
        <f ca="1">IF(C13=0, ,(SUMIF('2.) E-DATA LISTING'!$B$7:$D$200,C13,'2.) E-DATA LISTING'!$D$7:D201)))</f>
        <v>1</v>
      </c>
      <c r="G13" s="8">
        <f t="shared" ref="G13:G25" ca="1" si="0">+E13*F13</f>
        <v>2500</v>
      </c>
    </row>
    <row r="14" spans="1:7">
      <c r="C14" s="16">
        <v>0</v>
      </c>
      <c r="D14" s="16">
        <f>IF(C14=0,  ,(_xlfn.XLOOKUP(C14,'Product list'!$D$2:$D$15,'Product list'!$C$2:$C$15)))</f>
        <v>0</v>
      </c>
      <c r="E14" s="16">
        <f>IF(C14=0, ,(_xlfn.XLOOKUP(C14,'Product list'!$D$2:$D$15,'Product list'!$E$2:$E$15)))</f>
        <v>0</v>
      </c>
      <c r="F14" s="35">
        <f>IF(C14=0, ,(SUMIF('2.) E-DATA LISTING'!$B$7:$D$200,C14,'2.) E-DATA LISTING'!$D$7:D202)))</f>
        <v>0</v>
      </c>
      <c r="G14" s="8">
        <f t="shared" si="0"/>
        <v>0</v>
      </c>
    </row>
    <row r="15" spans="1:7">
      <c r="C15" s="16">
        <v>0</v>
      </c>
      <c r="D15" s="16">
        <f>IF(C15=0, ,(_xlfn.XLOOKUP(C15,'Product list'!$D$2:$D$15,'Product list'!$C$2:$C$15)))</f>
        <v>0</v>
      </c>
      <c r="E15" s="16">
        <f>IF(C15=0, ,(_xlfn.XLOOKUP(C15,'Product list'!$D$2:$D$15,'Product list'!$E$2:$E$15)))</f>
        <v>0</v>
      </c>
      <c r="F15" s="35">
        <f>IF(C15=0, ,(SUMIF('2.) E-DATA LISTING'!$B$7:$D$200,C15,'2.) E-DATA LISTING'!$D$7:D203)))</f>
        <v>0</v>
      </c>
      <c r="G15" s="8">
        <f t="shared" si="0"/>
        <v>0</v>
      </c>
    </row>
    <row r="16" spans="1:7">
      <c r="C16" s="16"/>
      <c r="D16" s="16">
        <f>IF(C16=0, ,(_xlfn.XLOOKUP(C16,'Product list'!$D$2:$D$15,'Product list'!$C$2:$C$15)))</f>
        <v>0</v>
      </c>
      <c r="E16" s="16">
        <f>IF(C16=0, ,(_xlfn.XLOOKUP(C16,'Product list'!$D$2:$D$15,'Product list'!$E$2:$E$15)))</f>
        <v>0</v>
      </c>
      <c r="F16" s="35">
        <f>IF(C16=0, ,(SUMIF('2.) E-DATA LISTING'!$B$7:$D$200,C16,'2.) E-DATA LISTING'!$D$7:D204)))</f>
        <v>0</v>
      </c>
      <c r="G16" s="8">
        <f t="shared" si="0"/>
        <v>0</v>
      </c>
    </row>
    <row r="17" spans="3:7">
      <c r="C17" s="16"/>
      <c r="D17" s="16">
        <f>IF(C17=0, ,(_xlfn.XLOOKUP(C17,'Product list'!$D$2:$D$15,'Product list'!$C$2:$C$15)))</f>
        <v>0</v>
      </c>
      <c r="E17" s="16">
        <f>IF(C17=0, ,(_xlfn.XLOOKUP(C17,'Product list'!$D$2:$D$15,'Product list'!$E$2:$E$15)))</f>
        <v>0</v>
      </c>
      <c r="F17" s="35">
        <f>IF(C17=0, ,(SUMIF('2.) E-DATA LISTING'!$B$7:$D$200,C17,'2.) E-DATA LISTING'!$D$7:D205)))</f>
        <v>0</v>
      </c>
      <c r="G17" s="8">
        <f t="shared" si="0"/>
        <v>0</v>
      </c>
    </row>
    <row r="18" spans="3:7">
      <c r="C18" s="16"/>
      <c r="D18" s="16">
        <f>IF(C18=0, ,(_xlfn.XLOOKUP(C18,'Product list'!$D$2:$D$15,'Product list'!$C$2:$C$15)))</f>
        <v>0</v>
      </c>
      <c r="E18" s="16">
        <f>IF(C18=0, ,(_xlfn.XLOOKUP(C18,'Product list'!$D$2:$D$15,'Product list'!$E$2:$E$15)))</f>
        <v>0</v>
      </c>
      <c r="F18" s="35">
        <f>IF(C18=0, ,(SUMIF('2.) E-DATA LISTING'!$B$7:$D$200,C18,'2.) E-DATA LISTING'!$D$7:D206)))</f>
        <v>0</v>
      </c>
      <c r="G18" s="8">
        <f t="shared" si="0"/>
        <v>0</v>
      </c>
    </row>
    <row r="19" spans="3:7">
      <c r="C19" s="16"/>
      <c r="D19" s="16">
        <f>IF(C19=0, ,(_xlfn.XLOOKUP(C19,'Product list'!$D$2:$D$15,'Product list'!$C$2:$C$15)))</f>
        <v>0</v>
      </c>
      <c r="E19" s="16">
        <f>IF(C19=0, ,(_xlfn.XLOOKUP(C19,'Product list'!$D$2:$D$15,'Product list'!$E$2:$E$15)))</f>
        <v>0</v>
      </c>
      <c r="F19" s="35">
        <f>IF(C19=0, ,(SUMIF('2.) E-DATA LISTING'!$B$7:$D$200,C19,'2.) E-DATA LISTING'!$D$7:D207)))</f>
        <v>0</v>
      </c>
      <c r="G19" s="8">
        <f t="shared" si="0"/>
        <v>0</v>
      </c>
    </row>
    <row r="20" spans="3:7">
      <c r="C20" s="16"/>
      <c r="D20" s="16">
        <f>IF(C20=0, ,(_xlfn.XLOOKUP(C20,'Product list'!$D$2:$D$15,'Product list'!$C$2:$C$15)))</f>
        <v>0</v>
      </c>
      <c r="E20" s="16">
        <f>IF(C20=0, ,(_xlfn.XLOOKUP(C20,'Product list'!$D$2:$D$15,'Product list'!$E$2:$E$15)))</f>
        <v>0</v>
      </c>
      <c r="F20" s="35">
        <f>IF(C20=0, ,(SUMIF('2.) E-DATA LISTING'!$B$7:$D$200,C20,'2.) E-DATA LISTING'!$D$7:D208)))</f>
        <v>0</v>
      </c>
      <c r="G20" s="8">
        <f t="shared" si="0"/>
        <v>0</v>
      </c>
    </row>
    <row r="21" spans="3:7">
      <c r="C21" s="14"/>
      <c r="D21" s="16">
        <f>IF(C21=0, ,(_xlfn.XLOOKUP(C21,'Product list'!$D$2:$D$15,'Product list'!$C$2:$C$15)))</f>
        <v>0</v>
      </c>
      <c r="E21" s="16">
        <f>IF(C21=0, ,(_xlfn.XLOOKUP(C21,'Product list'!$D$2:$D$15,'Product list'!$E$2:$E$15)))</f>
        <v>0</v>
      </c>
      <c r="F21" s="35">
        <f>IF(C21=0, ,(SUMIF('2.) E-DATA LISTING'!$B$7:$D$200,C21,'2.) E-DATA LISTING'!$D$7:D209)))</f>
        <v>0</v>
      </c>
      <c r="G21" s="8">
        <f t="shared" si="0"/>
        <v>0</v>
      </c>
    </row>
    <row r="22" spans="3:7">
      <c r="C22" s="14"/>
      <c r="D22" s="16">
        <f>IF(C22=0, ,(_xlfn.XLOOKUP(C22,'Product list'!$D$2:$D$15,'Product list'!$C$2:$C$15)))</f>
        <v>0</v>
      </c>
      <c r="E22" s="16">
        <f>IF(C22=0, ,(_xlfn.XLOOKUP(C22,'Product list'!$D$2:$D$15,'Product list'!$E$2:$E$15)))</f>
        <v>0</v>
      </c>
      <c r="F22" s="35">
        <f>IF(C22=0, ,(SUMIF('2.) E-DATA LISTING'!$B$7:$D$200,C22,'2.) E-DATA LISTING'!$D$7:D210)))</f>
        <v>0</v>
      </c>
      <c r="G22" s="8">
        <f t="shared" si="0"/>
        <v>0</v>
      </c>
    </row>
    <row r="23" spans="3:7">
      <c r="C23" s="14"/>
      <c r="D23" s="16">
        <f>IF(C23=0, ,(_xlfn.XLOOKUP(C23,'Product list'!$D$2:$D$15,'Product list'!$C$2:$C$15)))</f>
        <v>0</v>
      </c>
      <c r="E23" s="16">
        <f>IF(C23=0, ,(_xlfn.XLOOKUP(C23,'Product list'!$D$2:$D$15,'Product list'!$E$2:$E$15)))</f>
        <v>0</v>
      </c>
      <c r="F23" s="35">
        <f>IF(C23=0, ,(SUMIF('2.) E-DATA LISTING'!$B$7:$D$200,C23,'2.) E-DATA LISTING'!$D$7:D211)))</f>
        <v>0</v>
      </c>
      <c r="G23" s="8">
        <f t="shared" si="0"/>
        <v>0</v>
      </c>
    </row>
    <row r="24" spans="3:7">
      <c r="C24" s="14"/>
      <c r="D24" s="16">
        <f>IF(C24=0, ,(_xlfn.XLOOKUP(C24,'Product list'!$D$2:$D$15,'Product list'!$C$2:$C$15)))</f>
        <v>0</v>
      </c>
      <c r="E24" s="16">
        <f>IF(C24=0, ,(_xlfn.XLOOKUP(C24,'Product list'!$D$2:$D$15,'Product list'!$E$2:$E$15)))</f>
        <v>0</v>
      </c>
      <c r="F24" s="35">
        <f>IF(C24=0, ,(SUMIF('2.) E-DATA LISTING'!$B$7:$D$200,C24,'2.) E-DATA LISTING'!$D$7:D212)))</f>
        <v>0</v>
      </c>
      <c r="G24" s="8">
        <f t="shared" si="0"/>
        <v>0</v>
      </c>
    </row>
    <row r="25" spans="3:7">
      <c r="C25" s="14"/>
      <c r="D25" s="16">
        <f>IF(C25=0, ,(_xlfn.XLOOKUP(C25,'Product list'!$D$2:$D$16,'Product list'!$C$2:$C$16)))</f>
        <v>0</v>
      </c>
      <c r="E25" s="16">
        <f>IF(C25=0, ,(_xlfn.XLOOKUP(C25,'Product list'!$D$2:$D$16,'Product list'!$E$2:$E$16)))</f>
        <v>0</v>
      </c>
      <c r="F25" s="35">
        <f>IF(C25=0, ,(SUMIF('2.) E-DATA LISTING'!$B$7:$D$200,C25,'2.) E-DATA LISTING'!$D$7:D213)))</f>
        <v>0</v>
      </c>
      <c r="G25" s="8">
        <f t="shared" si="0"/>
        <v>0</v>
      </c>
    </row>
    <row r="26" spans="3:7">
      <c r="C26" s="14"/>
      <c r="D26" s="14"/>
      <c r="E26" s="14"/>
      <c r="F26" s="17" t="s">
        <v>64</v>
      </c>
      <c r="G26" s="8">
        <f ca="1">SUM(G12:G25)</f>
        <v>3850</v>
      </c>
    </row>
    <row r="27" spans="3:7">
      <c r="C27" s="14"/>
      <c r="D27" s="14"/>
      <c r="E27" s="14"/>
      <c r="F27" s="17" t="s">
        <v>62</v>
      </c>
      <c r="G27" s="8">
        <f ca="1">+G26/1.12</f>
        <v>3437.4999999999995</v>
      </c>
    </row>
    <row r="28" spans="3:7">
      <c r="C28" s="14"/>
      <c r="D28" s="14"/>
      <c r="E28" s="14"/>
      <c r="F28" s="17" t="s">
        <v>63</v>
      </c>
      <c r="G28" s="9">
        <f ca="1">+G26-G27</f>
        <v>412.50000000000045</v>
      </c>
    </row>
    <row r="29" spans="3:7">
      <c r="C29" s="14"/>
      <c r="D29" s="14"/>
      <c r="E29" s="14"/>
      <c r="F29" s="17"/>
      <c r="G29" s="8"/>
    </row>
    <row r="30" spans="3:7" ht="15.75" thickBot="1">
      <c r="C30" s="15"/>
      <c r="D30" s="15"/>
      <c r="E30" s="15"/>
      <c r="F30" s="18" t="s">
        <v>66</v>
      </c>
      <c r="G30" s="8">
        <f ca="1">+G26-G29</f>
        <v>3850</v>
      </c>
    </row>
    <row r="31" spans="3:7" ht="15.75" thickBot="1">
      <c r="C31" s="11"/>
      <c r="D31" s="12"/>
      <c r="E31" s="12"/>
      <c r="F31" s="174" t="s">
        <v>67</v>
      </c>
      <c r="G31" s="175">
        <f ca="1">+G27+G28</f>
        <v>3850</v>
      </c>
    </row>
    <row r="33" spans="3:10">
      <c r="C33" s="181" t="s">
        <v>68</v>
      </c>
      <c r="D33" s="182"/>
      <c r="E33" s="182"/>
      <c r="F33" s="182"/>
      <c r="G33" s="185"/>
    </row>
    <row r="34" spans="3:10">
      <c r="C34" s="183"/>
      <c r="D34" s="188"/>
      <c r="E34" s="188"/>
      <c r="F34" s="188"/>
      <c r="G34" s="186"/>
    </row>
    <row r="35" spans="3:10">
      <c r="C35" s="184">
        <f>+'1.) CLIENT INFORMATION SHEET'!C3</f>
        <v>0</v>
      </c>
      <c r="D35" s="188"/>
      <c r="E35" s="188"/>
      <c r="F35" s="188"/>
      <c r="G35" s="187"/>
    </row>
    <row r="36" spans="3:10">
      <c r="C36" s="183" t="e">
        <f>+'1.) CLIENT INFORMATION SHEET'!#REF!</f>
        <v>#REF!</v>
      </c>
      <c r="D36" s="188"/>
      <c r="E36" s="188"/>
      <c r="F36" s="188"/>
      <c r="G36" s="187"/>
    </row>
    <row r="37" spans="3:10">
      <c r="C37" s="183">
        <f>+'1.) CLIENT INFORMATION SHEET'!C9</f>
        <v>0</v>
      </c>
      <c r="D37" s="188"/>
      <c r="E37" s="188"/>
      <c r="F37" s="188"/>
      <c r="G37" s="187"/>
    </row>
    <row r="38" spans="3:10">
      <c r="C38" s="203">
        <f>'1.) CLIENT INFORMATION SHEET'!C11</f>
        <v>0</v>
      </c>
      <c r="D38" s="188"/>
      <c r="E38" s="188"/>
      <c r="F38" s="188"/>
      <c r="G38" s="187"/>
    </row>
    <row r="39" spans="3:10">
      <c r="C39" s="189" t="str">
        <f>"TIN: " &amp; +'1.) CLIENT INFORMATION SHEET'!C14</f>
        <v xml:space="preserve">TIN: </v>
      </c>
      <c r="D39" s="190"/>
      <c r="E39" s="190"/>
      <c r="F39" s="190"/>
      <c r="G39" s="191"/>
    </row>
    <row r="40" spans="3:10">
      <c r="J40" s="198"/>
    </row>
    <row r="41" spans="3:10" ht="12" customHeight="1">
      <c r="C41" s="238" t="s">
        <v>297</v>
      </c>
      <c r="D41" s="237"/>
      <c r="E41" s="237"/>
      <c r="F41" s="237"/>
    </row>
    <row r="42" spans="3:10" ht="12" customHeight="1">
      <c r="C42" s="237" t="s">
        <v>301</v>
      </c>
      <c r="D42" s="237"/>
      <c r="E42" s="237"/>
      <c r="F42" s="237"/>
    </row>
    <row r="43" spans="3:10" ht="12" customHeight="1">
      <c r="C43" s="244" t="s">
        <v>303</v>
      </c>
      <c r="D43" s="237"/>
      <c r="E43" s="237"/>
      <c r="F43" s="237"/>
    </row>
    <row r="44" spans="3:10" ht="12" customHeight="1">
      <c r="C44" s="244" t="s">
        <v>304</v>
      </c>
      <c r="D44" s="237"/>
      <c r="E44" s="237"/>
      <c r="F44" s="237"/>
    </row>
    <row r="45" spans="3:10" ht="12" customHeight="1">
      <c r="C45" s="245" t="s">
        <v>305</v>
      </c>
      <c r="D45" s="237"/>
      <c r="E45" s="237"/>
      <c r="F45" s="237"/>
    </row>
    <row r="46" spans="3:10" ht="12" customHeight="1">
      <c r="C46" s="246" t="s">
        <v>306</v>
      </c>
      <c r="D46" s="237"/>
      <c r="E46" s="237"/>
      <c r="F46" s="237"/>
    </row>
    <row r="47" spans="3:10" ht="12" customHeight="1">
      <c r="C47" s="246" t="s">
        <v>307</v>
      </c>
      <c r="D47" s="237"/>
      <c r="E47" s="237"/>
      <c r="F47" s="237"/>
    </row>
    <row r="48" spans="3:10" ht="12" customHeight="1">
      <c r="C48" s="244" t="str">
        <f>"•    Reference number (if needed): "&amp; TEXT(C5, "ddmmyyy")</f>
        <v>•    Reference number (if needed): 03122025</v>
      </c>
      <c r="D48" s="237"/>
      <c r="E48" s="237"/>
      <c r="F48" s="237"/>
    </row>
    <row r="49" spans="3:6" ht="12" customHeight="1">
      <c r="C49" s="244" t="str">
        <f ca="1">"•    Amount to be paid: "&amp; TEXT(G31, "###,###.00")</f>
        <v>•    Amount to be paid: 3,850.00</v>
      </c>
      <c r="D49" s="237"/>
      <c r="E49" s="237"/>
      <c r="F49" s="237"/>
    </row>
    <row r="50" spans="3:6" ht="12" customHeight="1">
      <c r="C50" s="237" t="s">
        <v>298</v>
      </c>
      <c r="D50" s="237"/>
      <c r="E50" s="237"/>
      <c r="F50" s="237"/>
    </row>
    <row r="51" spans="3:6" ht="12" customHeight="1">
      <c r="C51" s="241" t="s">
        <v>299</v>
      </c>
    </row>
    <row r="52" spans="3:6" ht="12" customHeight="1">
      <c r="C52" s="241"/>
    </row>
    <row r="53" spans="3:6" ht="12" customHeight="1">
      <c r="C53" s="239" t="s">
        <v>302</v>
      </c>
      <c r="D53" s="195"/>
    </row>
    <row r="54" spans="3:6" ht="12" customHeight="1">
      <c r="C54" s="240" t="s">
        <v>300</v>
      </c>
    </row>
    <row r="55" spans="3:6" ht="12" customHeight="1">
      <c r="C55" s="240"/>
    </row>
    <row r="56" spans="3:6" ht="12" customHeight="1">
      <c r="C56" s="240"/>
    </row>
    <row r="57" spans="3:6" ht="12" customHeight="1">
      <c r="C57" s="240"/>
    </row>
    <row r="58" spans="3:6" ht="12" customHeight="1">
      <c r="C58" s="194" t="s">
        <v>286</v>
      </c>
    </row>
    <row r="59" spans="3:6" ht="12" customHeight="1"/>
    <row r="60" spans="3:6" ht="12" customHeight="1">
      <c r="C60" s="195" t="s">
        <v>287</v>
      </c>
    </row>
    <row r="61" spans="3:6" ht="12" customHeight="1"/>
    <row r="62" spans="3:6" ht="12" customHeight="1"/>
    <row r="63" spans="3:6" ht="12" customHeight="1"/>
    <row r="64" spans="3:6" ht="12" customHeight="1">
      <c r="C64" s="243" t="s">
        <v>69</v>
      </c>
    </row>
    <row r="65" spans="3:3" ht="12" customHeight="1">
      <c r="C65" s="242" t="s">
        <v>288</v>
      </c>
    </row>
    <row r="66" spans="3:3" ht="12" customHeight="1"/>
    <row r="67" spans="3:3" ht="12" customHeight="1"/>
    <row r="68" spans="3:3" ht="12" customHeight="1"/>
    <row r="69" spans="3:3" ht="12" customHeight="1"/>
    <row r="70" spans="3:3" ht="12" customHeight="1"/>
    <row r="71" spans="3:3" ht="12" customHeight="1"/>
    <row r="72" spans="3:3" ht="12" customHeight="1"/>
    <row r="73" spans="3:3" ht="12" customHeight="1"/>
    <row r="74" spans="3:3" ht="12" customHeight="1"/>
  </sheetData>
  <sheetProtection algorithmName="SHA-512" hashValue="HQelxtXQ0d5pPFYhM+aHFa9zKpewJHz2rtP7wBTyZgrHg0s9ftr1+xrAhpvieuOCaG+GsMZqHcAbWb6BjinGuw==" saltValue="9+WQsf0BN619u1RkLFiSvA==" spinCount="100000" sheet="1" objects="1" scenarios="1"/>
  <hyperlinks>
    <hyperlink ref="C51" r:id="rId1" xr:uid="{74981151-3A8B-47E0-9BF7-0155627D963E}"/>
  </hyperlinks>
  <printOptions verticalCentered="1"/>
  <pageMargins left="0.51181102362204722" right="0.51181102362204722" top="0" bottom="0" header="0.31496062992125984" footer="0"/>
  <pageSetup paperSize="9" scale="76" orientation="portrait" horizontalDpi="1200" verticalDpi="1200"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3C28-1980-42EE-9135-D64235947881}">
  <sheetPr codeName="Sheet11">
    <pageSetUpPr fitToPage="1"/>
  </sheetPr>
  <dimension ref="C4:J64"/>
  <sheetViews>
    <sheetView showGridLines="0" workbookViewId="0">
      <selection activeCell="F12" sqref="F12"/>
    </sheetView>
  </sheetViews>
  <sheetFormatPr defaultRowHeight="15"/>
  <cols>
    <col min="2" max="2" width="4.140625" customWidth="1"/>
    <col min="3" max="3" width="52.7109375" customWidth="1"/>
    <col min="4" max="4" width="12.7109375" customWidth="1"/>
    <col min="5" max="5" width="11.85546875" customWidth="1"/>
    <col min="6" max="6" width="14.85546875" customWidth="1"/>
    <col min="7" max="7" width="15.7109375" customWidth="1"/>
    <col min="10" max="10" width="21" customWidth="1"/>
  </cols>
  <sheetData>
    <row r="4" spans="3:7" ht="15.75">
      <c r="C4" s="176"/>
    </row>
    <row r="5" spans="3:7">
      <c r="C5" s="235">
        <f ca="1">TODAY()</f>
        <v>46288</v>
      </c>
    </row>
    <row r="7" spans="3:7" ht="15.75">
      <c r="C7" s="193"/>
    </row>
    <row r="9" spans="3:7" ht="21">
      <c r="C9" s="192" t="s">
        <v>285</v>
      </c>
    </row>
    <row r="10" spans="3:7" ht="15.75" thickBot="1"/>
    <row r="11" spans="3:7" ht="15.75" thickBot="1">
      <c r="C11" s="13" t="s">
        <v>58</v>
      </c>
      <c r="D11" s="13" t="s">
        <v>59</v>
      </c>
      <c r="E11" s="13" t="s">
        <v>57</v>
      </c>
      <c r="F11" s="13" t="s">
        <v>60</v>
      </c>
      <c r="G11" s="10" t="s">
        <v>61</v>
      </c>
    </row>
    <row r="12" spans="3:7">
      <c r="C12" s="14" t="str" cm="1">
        <f t="array" ref="C12:C15">_xlfn.UNIQUE('1.) CLIENT INFORMATION SHEET'!B17:B30)</f>
        <v>ER Care All-In 80 Adults Semi Private</v>
      </c>
      <c r="D12" s="14" t="str">
        <f>IF(C12=0, ,(_xlfn.XLOOKUP(C12,'Product list'!$D$2:$D$15,'Product list'!$C$2:$C$15)))</f>
        <v>ERCAI80A</v>
      </c>
      <c r="E12" s="16">
        <f>IF(C12=0, ,(_xlfn.XLOOKUP(C12,'Product list'!$D$2:$D$15,'Product list'!$E$2:$E$15)))</f>
        <v>1350</v>
      </c>
      <c r="F12" s="35">
        <f ca="1">IF(C12=0, ,(SUMIF('2.) E-DATA LISTING'!$B$7:$D$200,C12,'2.) E-DATA LISTING'!$D$7:D200)))</f>
        <v>1</v>
      </c>
      <c r="G12" s="8">
        <f ca="1">+E12*F12</f>
        <v>1350</v>
      </c>
    </row>
    <row r="13" spans="3:7">
      <c r="C13" s="14" t="str">
        <v>MedConsult Adults</v>
      </c>
      <c r="D13" s="14" t="str">
        <f>IF(C13=0, ,(_xlfn.XLOOKUP(C13,'Product list'!$D$2:$D$15,'Product list'!$C$2:$C$15)))</f>
        <v>MCA</v>
      </c>
      <c r="E13" s="16">
        <f>IF(C13=0, ,(_xlfn.XLOOKUP(C13,'Product list'!$D$2:$D$15,'Product list'!$E$2:$E$15)))</f>
        <v>2500</v>
      </c>
      <c r="F13" s="35">
        <f ca="1">IF(C13=0, ,(SUMIF('2.) E-DATA LISTING'!$B$7:$D$200,C13,'2.) E-DATA LISTING'!$D$7:D201)))</f>
        <v>1</v>
      </c>
      <c r="G13" s="8">
        <f t="shared" ref="G13:G27" ca="1" si="0">+E13*F13</f>
        <v>2500</v>
      </c>
    </row>
    <row r="14" spans="3:7">
      <c r="C14" s="14">
        <v>0</v>
      </c>
      <c r="D14" s="14">
        <f>IF(C14=0, ,(_xlfn.XLOOKUP(C14,'Product list'!$D$2:$D$15,'Product list'!$C$2:$C$15)))</f>
        <v>0</v>
      </c>
      <c r="E14" s="16">
        <f>IF(C14=0, ,(_xlfn.XLOOKUP(C14,'Product list'!$D$2:$D$15,'Product list'!$E$2:$E$15)))</f>
        <v>0</v>
      </c>
      <c r="F14" s="35">
        <f>IF(C14=0, ,(SUMIF('2.) E-DATA LISTING'!$B$7:$D$200,C14,'2.) E-DATA LISTING'!$D$7:D202)))</f>
        <v>0</v>
      </c>
      <c r="G14" s="8">
        <f t="shared" si="0"/>
        <v>0</v>
      </c>
    </row>
    <row r="15" spans="3:7">
      <c r="C15" s="14">
        <v>0</v>
      </c>
      <c r="D15" s="14">
        <f>IF(C15=0, ,(_xlfn.XLOOKUP(C15,'Product list'!$D$2:$D$15,'Product list'!$C$2:$C$15)))</f>
        <v>0</v>
      </c>
      <c r="E15" s="16">
        <f>IF(C15=0, ,(_xlfn.XLOOKUP(C15,'Product list'!$D$2:$D$15,'Product list'!$E$2:$E$15)))</f>
        <v>0</v>
      </c>
      <c r="F15" s="35">
        <f>IF(C15=0, ,(SUMIF('2.) E-DATA LISTING'!$B$7:$D$200,C15,'2.) E-DATA LISTING'!$D$7:D203)))</f>
        <v>0</v>
      </c>
      <c r="G15" s="8">
        <f t="shared" si="0"/>
        <v>0</v>
      </c>
    </row>
    <row r="16" spans="3:7">
      <c r="C16" s="36"/>
      <c r="D16" s="14">
        <f>IF(C16=0, ,(_xlfn.XLOOKUP(C16,'Product list'!$D$2:$D$15,'Product list'!$C$2:$C$15)))</f>
        <v>0</v>
      </c>
      <c r="E16" s="16">
        <f>IF(C16=0, ,(_xlfn.XLOOKUP(C16,'Product list'!$D$2:$D$15,'Product list'!$E$2:$E$15)))</f>
        <v>0</v>
      </c>
      <c r="F16" s="35">
        <f>IF(C16=0, ,(SUMIF('2.) E-DATA LISTING'!$B$7:$D$200,C16,'2.) E-DATA LISTING'!$D$7:D204)))</f>
        <v>0</v>
      </c>
      <c r="G16" s="8">
        <f t="shared" si="0"/>
        <v>0</v>
      </c>
    </row>
    <row r="17" spans="3:7">
      <c r="C17" s="37"/>
      <c r="D17" s="14">
        <f>IF(C17=0, ,(_xlfn.XLOOKUP(C17,'Product list'!$D$2:$D$15,'Product list'!$C$2:$C$15)))</f>
        <v>0</v>
      </c>
      <c r="E17" s="16">
        <f>IF(C17=0, ,(_xlfn.XLOOKUP(C17,'Product list'!$D$2:$D$15,'Product list'!$E$2:$E$15)))</f>
        <v>0</v>
      </c>
      <c r="F17" s="35">
        <f>IF(C17=0, ,(SUMIF('2.) E-DATA LISTING'!$B$7:$D$200,C17,'2.) E-DATA LISTING'!$D$7:D205)))</f>
        <v>0</v>
      </c>
      <c r="G17" s="8">
        <f t="shared" si="0"/>
        <v>0</v>
      </c>
    </row>
    <row r="18" spans="3:7">
      <c r="C18" s="14"/>
      <c r="D18" s="14">
        <f>IF(C18=0, ,(_xlfn.XLOOKUP(C18,'Product list'!$D$2:$D$15,'Product list'!$C$2:$C$15)))</f>
        <v>0</v>
      </c>
      <c r="E18" s="16">
        <f>IF(C18=0, ,(_xlfn.XLOOKUP(C18,'Product list'!$D$2:$D$15,'Product list'!$E$2:$E$15)))</f>
        <v>0</v>
      </c>
      <c r="F18" s="35">
        <f>IF(C18=0, ,(SUMIF('2.) E-DATA LISTING'!$B$7:$D$200,C18,'2.) E-DATA LISTING'!$D$7:D206)))</f>
        <v>0</v>
      </c>
      <c r="G18" s="8">
        <f t="shared" si="0"/>
        <v>0</v>
      </c>
    </row>
    <row r="19" spans="3:7">
      <c r="C19" s="14"/>
      <c r="D19" s="14">
        <f>IF(C19=0, ,(_xlfn.XLOOKUP(C19,'Product list'!$D$2:$D$15,'Product list'!$C$2:$C$15)))</f>
        <v>0</v>
      </c>
      <c r="E19" s="16">
        <f>IF(C19=0, ,(_xlfn.XLOOKUP(C19,'Product list'!$D$2:$D$15,'Product list'!$E$2:$E$15)))</f>
        <v>0</v>
      </c>
      <c r="F19" s="35">
        <f>IF(C19=0, ,(SUMIF('2.) E-DATA LISTING'!$B$7:$D$200,C19,'2.) E-DATA LISTING'!$D$7:D207)))</f>
        <v>0</v>
      </c>
      <c r="G19" s="8">
        <f t="shared" si="0"/>
        <v>0</v>
      </c>
    </row>
    <row r="20" spans="3:7">
      <c r="C20" s="14"/>
      <c r="D20" s="14">
        <f>IF(C20=0, ,(_xlfn.XLOOKUP(C20,'Product list'!$D$2:$D$15,'Product list'!$C$2:$C$15)))</f>
        <v>0</v>
      </c>
      <c r="E20" s="16">
        <f>IF(C20=0, ,(_xlfn.XLOOKUP(C20,'Product list'!$D$2:$D$15,'Product list'!$E$2:$E$15)))</f>
        <v>0</v>
      </c>
      <c r="F20" s="35">
        <f>IF(C20=0, ,(SUMIF('2.) E-DATA LISTING'!$B$7:$D$200,C20,'2.) E-DATA LISTING'!$D$7:D208)))</f>
        <v>0</v>
      </c>
      <c r="G20" s="8">
        <f t="shared" si="0"/>
        <v>0</v>
      </c>
    </row>
    <row r="21" spans="3:7">
      <c r="C21" s="14"/>
      <c r="D21" s="14">
        <f>IF(C21=0, ,(_xlfn.XLOOKUP(C21,'Product list'!$D$2:$D$15,'Product list'!$C$2:$C$15)))</f>
        <v>0</v>
      </c>
      <c r="E21" s="16">
        <f>IF(C21=0, ,(_xlfn.XLOOKUP(C21,'Product list'!$D$2:$D$15,'Product list'!$E$2:$E$15)))</f>
        <v>0</v>
      </c>
      <c r="F21" s="35">
        <f>IF(C21=0, ,(SUMIF('2.) E-DATA LISTING'!$B$7:$D$200,C21,'2.) E-DATA LISTING'!$D$7:D209)))</f>
        <v>0</v>
      </c>
      <c r="G21" s="8">
        <f t="shared" si="0"/>
        <v>0</v>
      </c>
    </row>
    <row r="22" spans="3:7">
      <c r="C22" s="14"/>
      <c r="D22" s="14">
        <f>IF(C22=0, ,(_xlfn.XLOOKUP(C22,'Product list'!$D$2:$D$15,'Product list'!$C$2:$C$15)))</f>
        <v>0</v>
      </c>
      <c r="E22" s="16">
        <f>IF(C22=0, ,(_xlfn.XLOOKUP(C22,'Product list'!$D$2:$D$15,'Product list'!$E$2:$E$15)))</f>
        <v>0</v>
      </c>
      <c r="F22" s="35">
        <f>IF(C22=0, ,(SUMIF('2.) E-DATA LISTING'!$B$7:$D$200,C22,'2.) E-DATA LISTING'!$D$7:D210)))</f>
        <v>0</v>
      </c>
      <c r="G22" s="8">
        <f t="shared" si="0"/>
        <v>0</v>
      </c>
    </row>
    <row r="23" spans="3:7">
      <c r="C23" s="14"/>
      <c r="D23" s="14">
        <f>IF(C23=0, ,(_xlfn.XLOOKUP(C23,'Product list'!$D$2:$D$15,'Product list'!$C$2:$C$15)))</f>
        <v>0</v>
      </c>
      <c r="E23" s="16">
        <f>IF(C23=0, ,(_xlfn.XLOOKUP(C23,'Product list'!$D$2:$D$15,'Product list'!$E$2:$E$15)))</f>
        <v>0</v>
      </c>
      <c r="F23" s="35">
        <f>IF(C23=0, ,(SUMIF('2.) E-DATA LISTING'!$B$7:$D$200,C23,'2.) E-DATA LISTING'!$D$7:D211)))</f>
        <v>0</v>
      </c>
      <c r="G23" s="8">
        <f t="shared" si="0"/>
        <v>0</v>
      </c>
    </row>
    <row r="24" spans="3:7">
      <c r="C24" s="14"/>
      <c r="D24" s="14">
        <f>IF(C24=0, ,(_xlfn.XLOOKUP(C24,'Product list'!$D$2:$D$15,'Product list'!$C$2:$C$15)))</f>
        <v>0</v>
      </c>
      <c r="E24" s="16">
        <f>IF(C24=0, ,(_xlfn.XLOOKUP(C24,'Product list'!$D$2:$D$15,'Product list'!$E$2:$E$15)))</f>
        <v>0</v>
      </c>
      <c r="F24" s="35">
        <f>IF(C24=0, ,(SUMIF('2.) E-DATA LISTING'!$B$7:$D$200,C24,'2.) E-DATA LISTING'!$D$7:D212)))</f>
        <v>0</v>
      </c>
      <c r="G24" s="8">
        <f t="shared" si="0"/>
        <v>0</v>
      </c>
    </row>
    <row r="25" spans="3:7">
      <c r="C25" s="14"/>
      <c r="D25" s="14">
        <f>IF(C25=0, ,(_xlfn.XLOOKUP(C25,'Product list'!$D$2:$D$15,'Product list'!$C$2:$C$15)))</f>
        <v>0</v>
      </c>
      <c r="E25" s="16">
        <f>IF(C25=0, ,(_xlfn.XLOOKUP(C25,'Product list'!$D$2:$D$15,'Product list'!$E$2:$E$15)))</f>
        <v>0</v>
      </c>
      <c r="F25" s="35">
        <f>IF(C25=0, ,(SUMIF('2.) E-DATA LISTING'!$B$7:$D$200,C25,'2.) E-DATA LISTING'!$D$7:D213)))</f>
        <v>0</v>
      </c>
      <c r="G25" s="8">
        <f t="shared" si="0"/>
        <v>0</v>
      </c>
    </row>
    <row r="26" spans="3:7">
      <c r="C26" s="14"/>
      <c r="D26" s="14">
        <f>IF(C26=0, ,(_xlfn.XLOOKUP(C26,'Product list'!$D$2:$D$15,'Product list'!$C$2:$C$15)))</f>
        <v>0</v>
      </c>
      <c r="E26" s="16">
        <f>IF(C26=0, ,(_xlfn.XLOOKUP(C26,'Product list'!$D$2:$D$15,'Product list'!$E$2:$E$15)))</f>
        <v>0</v>
      </c>
      <c r="F26" s="35">
        <f>IF(C26=0, ,(SUMIF('2.) E-DATA LISTING'!$B$7:$D$200,C26,'2.) E-DATA LISTING'!$D$7:D214)))</f>
        <v>0</v>
      </c>
      <c r="G26" s="8">
        <f t="shared" si="0"/>
        <v>0</v>
      </c>
    </row>
    <row r="27" spans="3:7">
      <c r="C27" s="14"/>
      <c r="D27" s="14">
        <f>IF(C27=0, ,(_xlfn.XLOOKUP(C27,'Product list'!$D$2:$D$15,'Product list'!$C$2:$C$15)))</f>
        <v>0</v>
      </c>
      <c r="E27" s="16">
        <f>IF(C27=0, ,(_xlfn.XLOOKUP(C27,'Product list'!$D$2:$D$15,'Product list'!$E$2:$E$15)))</f>
        <v>0</v>
      </c>
      <c r="F27" s="35">
        <f>IF(C27=0, ,(SUMIF('2.) E-DATA LISTING'!$B$7:$D$200,C27,'2.) E-DATA LISTING'!$D$7:D224)))</f>
        <v>0</v>
      </c>
      <c r="G27" s="8">
        <f t="shared" si="0"/>
        <v>0</v>
      </c>
    </row>
    <row r="28" spans="3:7">
      <c r="C28" s="14"/>
      <c r="D28" s="14"/>
      <c r="E28" s="14"/>
      <c r="F28" s="17" t="s">
        <v>64</v>
      </c>
      <c r="G28" s="8">
        <f ca="1">SUM(G12:G27)</f>
        <v>3850</v>
      </c>
    </row>
    <row r="29" spans="3:7">
      <c r="C29" s="14"/>
      <c r="D29" s="14"/>
      <c r="E29" s="14"/>
      <c r="F29" s="17" t="s">
        <v>62</v>
      </c>
      <c r="G29" s="8">
        <f ca="1">+G28/1.12</f>
        <v>3437.4999999999995</v>
      </c>
    </row>
    <row r="30" spans="3:7">
      <c r="C30" s="14"/>
      <c r="D30" s="14"/>
      <c r="E30" s="14"/>
      <c r="F30" s="17" t="s">
        <v>63</v>
      </c>
      <c r="G30" s="9">
        <f ca="1">+G28-G29</f>
        <v>412.50000000000045</v>
      </c>
    </row>
    <row r="31" spans="3:7">
      <c r="C31" s="14"/>
      <c r="D31" s="14"/>
      <c r="E31" s="14"/>
      <c r="F31" s="17" t="s">
        <v>65</v>
      </c>
      <c r="G31" s="8">
        <f ca="1">+G29*2%</f>
        <v>68.749999999999986</v>
      </c>
    </row>
    <row r="32" spans="3:7" ht="15.75" thickBot="1">
      <c r="C32" s="15"/>
      <c r="D32" s="15"/>
      <c r="E32" s="15"/>
      <c r="F32" s="18" t="s">
        <v>66</v>
      </c>
      <c r="G32" s="8">
        <f ca="1">+G28-G31</f>
        <v>3781.25</v>
      </c>
    </row>
    <row r="33" spans="3:10" ht="15.75" thickBot="1">
      <c r="C33" s="11"/>
      <c r="D33" s="12"/>
      <c r="E33" s="12"/>
      <c r="F33" s="174" t="s">
        <v>67</v>
      </c>
      <c r="G33" s="175">
        <f ca="1">+G29+G30</f>
        <v>3850</v>
      </c>
    </row>
    <row r="35" spans="3:10">
      <c r="C35" s="181" t="s">
        <v>68</v>
      </c>
      <c r="D35" s="182"/>
      <c r="E35" s="182"/>
      <c r="F35" s="182"/>
      <c r="G35" s="185"/>
    </row>
    <row r="36" spans="3:10">
      <c r="C36" s="183"/>
      <c r="D36" s="188"/>
      <c r="E36" s="188"/>
      <c r="F36" s="188"/>
      <c r="G36" s="186"/>
    </row>
    <row r="37" spans="3:10">
      <c r="C37" s="184">
        <f>+'1.) CLIENT INFORMATION SHEET'!C3</f>
        <v>0</v>
      </c>
      <c r="D37" s="188"/>
      <c r="E37" s="188"/>
      <c r="F37" s="188"/>
      <c r="G37" s="187"/>
    </row>
    <row r="38" spans="3:10">
      <c r="C38" s="183" t="e">
        <f>+'1.) CLIENT INFORMATION SHEET'!#REF!</f>
        <v>#REF!</v>
      </c>
      <c r="D38" s="188"/>
      <c r="E38" s="188"/>
      <c r="F38" s="188"/>
      <c r="G38" s="187"/>
    </row>
    <row r="39" spans="3:10">
      <c r="C39" s="183">
        <f>+'1.) CLIENT INFORMATION SHEET'!C9</f>
        <v>0</v>
      </c>
      <c r="D39" s="188"/>
      <c r="E39" s="188"/>
      <c r="F39" s="188"/>
      <c r="G39" s="187"/>
    </row>
    <row r="40" spans="3:10">
      <c r="C40" s="203">
        <f>'1.) CLIENT INFORMATION SHEET'!C11</f>
        <v>0</v>
      </c>
      <c r="D40" s="188"/>
      <c r="E40" s="188"/>
      <c r="F40" s="188"/>
      <c r="G40" s="187"/>
    </row>
    <row r="41" spans="3:10">
      <c r="C41" s="189" t="str">
        <f>"TIN: " &amp; +'1.) CLIENT INFORMATION SHEET'!C14</f>
        <v xml:space="preserve">TIN: </v>
      </c>
      <c r="D41" s="190"/>
      <c r="E41" s="190"/>
      <c r="F41" s="190"/>
      <c r="G41" s="191"/>
    </row>
    <row r="42" spans="3:10">
      <c r="J42" s="198"/>
    </row>
    <row r="46" spans="3:10">
      <c r="C46" s="195"/>
    </row>
    <row r="48" spans="3:10">
      <c r="C48" s="236">
        <f ca="1">+C5</f>
        <v>46288</v>
      </c>
    </row>
    <row r="49" spans="3:4" ht="12" customHeight="1">
      <c r="C49" s="199" t="str">
        <f ca="1">"                 Amount to be paid: "&amp; TEXT(G33, "###,###.00")</f>
        <v xml:space="preserve">                 Amount to be paid: 3,850.00</v>
      </c>
    </row>
    <row r="54" spans="3:4">
      <c r="D54" s="195"/>
    </row>
    <row r="55" spans="3:4">
      <c r="C55" s="195"/>
    </row>
    <row r="56" spans="3:4">
      <c r="C56" s="197"/>
    </row>
    <row r="57" spans="3:4">
      <c r="C57" s="194" t="s">
        <v>286</v>
      </c>
    </row>
    <row r="59" spans="3:4">
      <c r="C59" s="195" t="s">
        <v>287</v>
      </c>
    </row>
    <row r="63" spans="3:4">
      <c r="C63" s="196" t="s">
        <v>69</v>
      </c>
    </row>
    <row r="64" spans="3:4">
      <c r="C64" s="195" t="s">
        <v>288</v>
      </c>
    </row>
  </sheetData>
  <sheetProtection algorithmName="SHA-512" hashValue="CTFvKXHqsMi+/W423a78kJ6eNLjU3ukbRaoqycO69/7H1qjGYbk1NDiJC3rteVcgO7IsdPFc++E+1fXfnqKQKg==" saltValue="EBWKi8sFAjlb0gT3lmf2iw==" spinCount="100000" sheet="1" objects="1" scenarios="1"/>
  <printOptions verticalCentered="1"/>
  <pageMargins left="0.51181102362204722" right="0.51181102362204722" top="0" bottom="0" header="0.31496062992125984" footer="0"/>
  <pageSetup paperSize="9" scale="76"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64412-B4BE-415B-B6A3-D527701EB8CB}">
  <sheetPr codeName="Sheet12"/>
  <dimension ref="B2:F35"/>
  <sheetViews>
    <sheetView topLeftCell="A25" workbookViewId="0"/>
  </sheetViews>
  <sheetFormatPr defaultColWidth="8.85546875" defaultRowHeight="15"/>
  <cols>
    <col min="1" max="1" width="8.85546875" style="1"/>
    <col min="2" max="2" width="12" style="54" bestFit="1" customWidth="1"/>
    <col min="3" max="3" width="46.28515625" style="1" bestFit="1" customWidth="1"/>
    <col min="4" max="4" width="19.28515625" style="1" customWidth="1"/>
    <col min="5" max="5" width="15.7109375" style="5" customWidth="1"/>
    <col min="6" max="6" width="23.140625" customWidth="1"/>
    <col min="7" max="16384" width="8.85546875" style="1"/>
  </cols>
  <sheetData>
    <row r="2" spans="2:6" ht="30">
      <c r="B2" s="89" t="s">
        <v>145</v>
      </c>
      <c r="C2" s="90" t="s">
        <v>54</v>
      </c>
      <c r="D2" s="91"/>
      <c r="E2" s="89" t="s">
        <v>55</v>
      </c>
      <c r="F2" s="123"/>
    </row>
    <row r="3" spans="2:6" s="2" customFormat="1" ht="57.95" customHeight="1">
      <c r="B3" s="92">
        <v>1</v>
      </c>
      <c r="C3" s="93" t="s">
        <v>49</v>
      </c>
      <c r="D3" s="94"/>
      <c r="E3" s="95">
        <v>500</v>
      </c>
      <c r="F3" s="125" t="s">
        <v>229</v>
      </c>
    </row>
    <row r="4" spans="2:6" s="2" customFormat="1" ht="57.95" customHeight="1">
      <c r="B4" s="92">
        <v>2</v>
      </c>
      <c r="C4" s="93" t="s">
        <v>22</v>
      </c>
      <c r="D4" s="96"/>
      <c r="E4" s="95">
        <v>1750</v>
      </c>
      <c r="F4" s="125" t="s">
        <v>94</v>
      </c>
    </row>
    <row r="5" spans="2:6" s="2" customFormat="1" ht="57.95" customHeight="1">
      <c r="B5" s="92">
        <v>3</v>
      </c>
      <c r="C5" s="93" t="s">
        <v>25</v>
      </c>
      <c r="D5" s="96"/>
      <c r="E5" s="95">
        <v>2450</v>
      </c>
      <c r="F5" s="125" t="s">
        <v>94</v>
      </c>
    </row>
    <row r="6" spans="2:6" s="2" customFormat="1" ht="57.95" customHeight="1">
      <c r="B6" s="92">
        <v>4</v>
      </c>
      <c r="C6" s="93" t="s">
        <v>23</v>
      </c>
      <c r="D6" s="96"/>
      <c r="E6" s="95">
        <v>5150</v>
      </c>
      <c r="F6" s="125" t="s">
        <v>94</v>
      </c>
    </row>
    <row r="7" spans="2:6" s="2" customFormat="1" ht="57.95" customHeight="1">
      <c r="B7" s="92">
        <v>5</v>
      </c>
      <c r="C7" s="93" t="s">
        <v>29</v>
      </c>
      <c r="D7" s="96"/>
      <c r="E7" s="95">
        <v>7150</v>
      </c>
      <c r="F7" s="125" t="s">
        <v>94</v>
      </c>
    </row>
    <row r="8" spans="2:6" s="2" customFormat="1" ht="57.95" customHeight="1">
      <c r="B8" s="92">
        <v>6</v>
      </c>
      <c r="C8" s="93" t="s">
        <v>26</v>
      </c>
      <c r="D8" s="96"/>
      <c r="E8" s="95">
        <v>3150</v>
      </c>
      <c r="F8" s="125" t="s">
        <v>94</v>
      </c>
    </row>
    <row r="9" spans="2:6" s="2" customFormat="1" ht="57.95" customHeight="1">
      <c r="B9" s="92">
        <v>7</v>
      </c>
      <c r="C9" s="93" t="s">
        <v>32</v>
      </c>
      <c r="D9" s="96"/>
      <c r="E9" s="95">
        <v>5150</v>
      </c>
      <c r="F9" s="125" t="s">
        <v>94</v>
      </c>
    </row>
    <row r="10" spans="2:6" s="2" customFormat="1" ht="57.95" customHeight="1">
      <c r="B10" s="92">
        <v>8</v>
      </c>
      <c r="C10" s="93" t="s">
        <v>24</v>
      </c>
      <c r="D10" s="96"/>
      <c r="E10" s="95">
        <v>1350</v>
      </c>
      <c r="F10" s="125" t="s">
        <v>94</v>
      </c>
    </row>
    <row r="11" spans="2:6" s="2" customFormat="1" ht="57.95" customHeight="1">
      <c r="B11" s="92">
        <v>9</v>
      </c>
      <c r="C11" s="93" t="s">
        <v>30</v>
      </c>
      <c r="D11" s="96"/>
      <c r="E11" s="95">
        <v>2050</v>
      </c>
      <c r="F11" s="125" t="s">
        <v>94</v>
      </c>
    </row>
    <row r="12" spans="2:6" s="2" customFormat="1" ht="57.95" customHeight="1">
      <c r="B12" s="92">
        <v>10</v>
      </c>
      <c r="C12" s="93" t="s">
        <v>27</v>
      </c>
      <c r="D12" s="96"/>
      <c r="E12" s="95">
        <v>4150</v>
      </c>
      <c r="F12" s="125" t="s">
        <v>94</v>
      </c>
    </row>
    <row r="13" spans="2:6" s="2" customFormat="1" ht="57.95" customHeight="1">
      <c r="B13" s="92">
        <v>11</v>
      </c>
      <c r="C13" s="93" t="s">
        <v>34</v>
      </c>
      <c r="D13" s="96"/>
      <c r="E13" s="95">
        <v>6150</v>
      </c>
      <c r="F13" s="125" t="s">
        <v>94</v>
      </c>
    </row>
    <row r="14" spans="2:6" s="2" customFormat="1" ht="57.95" customHeight="1">
      <c r="B14" s="92">
        <v>12</v>
      </c>
      <c r="C14" s="93" t="s">
        <v>33</v>
      </c>
      <c r="D14" s="96"/>
      <c r="E14" s="95">
        <v>700</v>
      </c>
      <c r="F14" s="125" t="s">
        <v>110</v>
      </c>
    </row>
    <row r="15" spans="2:6" s="2" customFormat="1" ht="57.95" customHeight="1">
      <c r="B15" s="92">
        <v>13</v>
      </c>
      <c r="C15" s="93" t="s">
        <v>36</v>
      </c>
      <c r="D15" s="96"/>
      <c r="E15" s="95">
        <v>1000</v>
      </c>
      <c r="F15" s="125" t="s">
        <v>111</v>
      </c>
    </row>
    <row r="16" spans="2:6" s="2" customFormat="1" ht="57.95" customHeight="1">
      <c r="B16" s="92">
        <v>14</v>
      </c>
      <c r="C16" s="93" t="s">
        <v>40</v>
      </c>
      <c r="D16" s="96"/>
      <c r="E16" s="95">
        <v>1300</v>
      </c>
      <c r="F16" s="125" t="s">
        <v>111</v>
      </c>
    </row>
    <row r="17" spans="2:6" s="2" customFormat="1" ht="57.95" customHeight="1">
      <c r="B17" s="92">
        <v>15</v>
      </c>
      <c r="C17" s="93" t="s">
        <v>39</v>
      </c>
      <c r="D17" s="96"/>
      <c r="E17" s="95">
        <v>800</v>
      </c>
      <c r="F17" s="125" t="s">
        <v>111</v>
      </c>
    </row>
    <row r="18" spans="2:6" s="2" customFormat="1" ht="57.95" customHeight="1">
      <c r="B18" s="92">
        <v>16</v>
      </c>
      <c r="C18" s="93" t="s">
        <v>48</v>
      </c>
      <c r="D18" s="96"/>
      <c r="E18" s="95">
        <v>1100</v>
      </c>
      <c r="F18" s="125" t="s">
        <v>111</v>
      </c>
    </row>
    <row r="19" spans="2:6" s="2" customFormat="1" ht="57.95" customHeight="1">
      <c r="B19" s="92">
        <v>17</v>
      </c>
      <c r="C19" s="93" t="s">
        <v>43</v>
      </c>
      <c r="D19" s="96"/>
      <c r="E19" s="95">
        <v>900</v>
      </c>
      <c r="F19" s="125" t="s">
        <v>111</v>
      </c>
    </row>
    <row r="20" spans="2:6" s="2" customFormat="1" ht="57.95" customHeight="1">
      <c r="B20" s="92">
        <v>18</v>
      </c>
      <c r="C20" s="93" t="s">
        <v>50</v>
      </c>
      <c r="D20" s="96"/>
      <c r="E20" s="95">
        <v>1200</v>
      </c>
      <c r="F20" s="125" t="s">
        <v>111</v>
      </c>
    </row>
    <row r="21" spans="2:6" s="2" customFormat="1" ht="57.95" customHeight="1">
      <c r="B21" s="92">
        <v>19</v>
      </c>
      <c r="C21" s="93" t="s">
        <v>46</v>
      </c>
      <c r="D21" s="96"/>
      <c r="E21" s="95">
        <v>100</v>
      </c>
      <c r="F21" s="125" t="s">
        <v>108</v>
      </c>
    </row>
    <row r="22" spans="2:6" s="2" customFormat="1" ht="57.95" customHeight="1">
      <c r="B22" s="92">
        <v>20</v>
      </c>
      <c r="C22" s="93" t="s">
        <v>52</v>
      </c>
      <c r="D22" s="96"/>
      <c r="E22" s="95">
        <v>200</v>
      </c>
      <c r="F22" s="125" t="s">
        <v>108</v>
      </c>
    </row>
    <row r="23" spans="2:6" s="2" customFormat="1" ht="57.95" customHeight="1">
      <c r="B23" s="92">
        <v>21</v>
      </c>
      <c r="C23" s="93" t="s">
        <v>45</v>
      </c>
      <c r="D23" s="96"/>
      <c r="E23" s="95">
        <v>300</v>
      </c>
      <c r="F23" s="125" t="s">
        <v>108</v>
      </c>
    </row>
    <row r="24" spans="2:6" s="2" customFormat="1" ht="57.95" customHeight="1">
      <c r="B24" s="92">
        <v>22</v>
      </c>
      <c r="C24" s="93" t="s">
        <v>38</v>
      </c>
      <c r="D24" s="96"/>
      <c r="E24" s="95">
        <v>150</v>
      </c>
      <c r="F24" s="125" t="s">
        <v>108</v>
      </c>
    </row>
    <row r="25" spans="2:6" s="2" customFormat="1" ht="57.95" customHeight="1">
      <c r="B25" s="92">
        <v>23</v>
      </c>
      <c r="C25" s="93" t="s">
        <v>41</v>
      </c>
      <c r="D25" s="96"/>
      <c r="E25" s="95">
        <v>250</v>
      </c>
      <c r="F25" s="125" t="s">
        <v>108</v>
      </c>
    </row>
    <row r="26" spans="2:6" s="2" customFormat="1" ht="57.95" customHeight="1">
      <c r="B26" s="92">
        <v>24</v>
      </c>
      <c r="C26" s="93" t="s">
        <v>31</v>
      </c>
      <c r="D26" s="96"/>
      <c r="E26" s="95">
        <v>350</v>
      </c>
      <c r="F26" s="125" t="s">
        <v>108</v>
      </c>
    </row>
    <row r="27" spans="2:6" s="2" customFormat="1" ht="57.95" customHeight="1">
      <c r="B27" s="92">
        <v>25</v>
      </c>
      <c r="C27" s="93" t="s">
        <v>35</v>
      </c>
      <c r="D27" s="96"/>
      <c r="E27" s="95">
        <v>1000</v>
      </c>
      <c r="F27" s="125" t="s">
        <v>229</v>
      </c>
    </row>
    <row r="28" spans="2:6" s="2" customFormat="1" ht="57.95" customHeight="1">
      <c r="B28" s="92">
        <v>26</v>
      </c>
      <c r="C28" s="93" t="s">
        <v>28</v>
      </c>
      <c r="D28" s="96"/>
      <c r="E28" s="95">
        <v>2500</v>
      </c>
      <c r="F28" s="125" t="s">
        <v>230</v>
      </c>
    </row>
    <row r="29" spans="2:6" s="2" customFormat="1" ht="57.95" customHeight="1">
      <c r="B29" s="92">
        <v>27</v>
      </c>
      <c r="C29" s="93" t="s">
        <v>37</v>
      </c>
      <c r="D29" s="96"/>
      <c r="E29" s="95">
        <v>3000</v>
      </c>
      <c r="F29" s="125" t="s">
        <v>230</v>
      </c>
    </row>
    <row r="30" spans="2:6" s="2" customFormat="1" ht="57.95" customHeight="1">
      <c r="B30" s="92">
        <v>28</v>
      </c>
      <c r="C30" s="93" t="s">
        <v>42</v>
      </c>
      <c r="D30" s="96"/>
      <c r="E30" s="95">
        <v>3500</v>
      </c>
      <c r="F30" s="125" t="s">
        <v>230</v>
      </c>
    </row>
    <row r="31" spans="2:6" s="2" customFormat="1" ht="57.95" customHeight="1">
      <c r="B31" s="92">
        <v>29</v>
      </c>
      <c r="C31" s="93" t="s">
        <v>53</v>
      </c>
      <c r="D31" s="96"/>
      <c r="E31" s="95">
        <v>8300</v>
      </c>
      <c r="F31" s="124"/>
    </row>
    <row r="32" spans="2:6" s="2" customFormat="1" ht="57.95" customHeight="1">
      <c r="B32" s="92">
        <v>30</v>
      </c>
      <c r="C32" s="93" t="s">
        <v>51</v>
      </c>
      <c r="D32" s="96"/>
      <c r="E32" s="95">
        <v>19700</v>
      </c>
      <c r="F32" s="124"/>
    </row>
    <row r="33" spans="2:6" s="2" customFormat="1" ht="57.95" customHeight="1">
      <c r="B33" s="92">
        <v>31</v>
      </c>
      <c r="C33" s="93" t="s">
        <v>44</v>
      </c>
      <c r="D33" s="96"/>
      <c r="E33" s="95">
        <v>11750</v>
      </c>
      <c r="F33" s="126" t="s">
        <v>231</v>
      </c>
    </row>
    <row r="34" spans="2:6" s="2" customFormat="1" ht="57.95" customHeight="1">
      <c r="B34" s="92">
        <v>32</v>
      </c>
      <c r="C34" s="93" t="s">
        <v>47</v>
      </c>
      <c r="D34" s="96"/>
      <c r="E34" s="95">
        <v>12450</v>
      </c>
      <c r="F34" s="126" t="s">
        <v>231</v>
      </c>
    </row>
    <row r="35" spans="2:6" ht="15.75">
      <c r="B35" s="92">
        <v>33</v>
      </c>
      <c r="C35" s="93" t="s">
        <v>232</v>
      </c>
      <c r="D35" s="96" t="s">
        <v>233</v>
      </c>
      <c r="E35" s="95">
        <v>0</v>
      </c>
      <c r="F35" s="126" t="s">
        <v>233</v>
      </c>
    </row>
  </sheetData>
  <sheetProtection algorithmName="SHA-512" hashValue="xZX49ATgcGQQuBSXSZide2ZerRgpfhCrdjj5kT2gaTAfe//LAzbGUg00ZU1rHwqqssgO2jODeyCPVXHGHFAc8g==" saltValue="2Z54Pxdxel49k9vi9X5lEQ==" spinCount="100000" sheet="1" objects="1" scenarios="1"/>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0735-4B08-4C4F-9B60-9D2701F4FEAB}">
  <sheetPr codeName="Sheet13"/>
  <dimension ref="A1:C33"/>
  <sheetViews>
    <sheetView workbookViewId="0">
      <selection activeCell="C16" sqref="C16"/>
    </sheetView>
  </sheetViews>
  <sheetFormatPr defaultColWidth="8.85546875" defaultRowHeight="15"/>
  <cols>
    <col min="1" max="1" width="19.85546875" style="54" customWidth="1"/>
    <col min="2" max="2" width="54.5703125" style="1" customWidth="1"/>
    <col min="3" max="3" width="19.5703125" style="5" customWidth="1"/>
    <col min="4" max="16384" width="8.85546875" style="1"/>
  </cols>
  <sheetData>
    <row r="1" spans="1:3" ht="30">
      <c r="A1" s="84" t="s">
        <v>145</v>
      </c>
      <c r="B1" s="85" t="s">
        <v>54</v>
      </c>
      <c r="C1" s="86" t="s">
        <v>55</v>
      </c>
    </row>
    <row r="2" spans="1:3" ht="15.75">
      <c r="A2" s="54" t="s">
        <v>248</v>
      </c>
      <c r="B2" s="33" t="s">
        <v>238</v>
      </c>
      <c r="C2" s="34">
        <v>1750</v>
      </c>
    </row>
    <row r="3" spans="1:3" ht="15.75">
      <c r="A3" s="54" t="s">
        <v>249</v>
      </c>
      <c r="B3" s="33" t="s">
        <v>247</v>
      </c>
      <c r="C3" s="34">
        <v>2450</v>
      </c>
    </row>
    <row r="4" spans="1:3" ht="15.75">
      <c r="A4" s="54" t="s">
        <v>250</v>
      </c>
      <c r="B4" s="33" t="s">
        <v>241</v>
      </c>
      <c r="C4" s="34">
        <v>1350</v>
      </c>
    </row>
    <row r="5" spans="1:3" ht="15.75">
      <c r="A5" s="54" t="s">
        <v>251</v>
      </c>
      <c r="B5" s="33" t="s">
        <v>242</v>
      </c>
      <c r="C5" s="34">
        <v>2050</v>
      </c>
    </row>
    <row r="6" spans="1:3" ht="15.75">
      <c r="A6" s="54" t="s">
        <v>257</v>
      </c>
      <c r="B6" s="33" t="s">
        <v>240</v>
      </c>
      <c r="C6" s="34">
        <v>3150</v>
      </c>
    </row>
    <row r="7" spans="1:3" ht="15.75">
      <c r="A7" s="54" t="s">
        <v>252</v>
      </c>
      <c r="B7" s="33" t="s">
        <v>244</v>
      </c>
      <c r="C7" s="34">
        <v>5150</v>
      </c>
    </row>
    <row r="8" spans="1:3" ht="15.75">
      <c r="A8" s="54" t="s">
        <v>253</v>
      </c>
      <c r="B8" s="33" t="s">
        <v>245</v>
      </c>
      <c r="C8" s="34">
        <v>4150</v>
      </c>
    </row>
    <row r="9" spans="1:3" ht="15.75">
      <c r="A9" s="54" t="s">
        <v>254</v>
      </c>
      <c r="B9" s="33" t="s">
        <v>246</v>
      </c>
      <c r="C9" s="34">
        <v>6150</v>
      </c>
    </row>
    <row r="10" spans="1:3" ht="15.75">
      <c r="A10" s="54" t="s">
        <v>255</v>
      </c>
      <c r="B10" s="33" t="s">
        <v>239</v>
      </c>
      <c r="C10" s="34">
        <v>5150</v>
      </c>
    </row>
    <row r="11" spans="1:3" ht="15.75">
      <c r="A11" s="54" t="s">
        <v>256</v>
      </c>
      <c r="B11" s="33" t="s">
        <v>243</v>
      </c>
      <c r="C11" s="34">
        <v>7150</v>
      </c>
    </row>
    <row r="12" spans="1:3" ht="15.75">
      <c r="A12" s="54" t="s">
        <v>258</v>
      </c>
      <c r="B12" s="33" t="s">
        <v>28</v>
      </c>
      <c r="C12" s="34">
        <v>2500</v>
      </c>
    </row>
    <row r="13" spans="1:3" ht="15.75">
      <c r="A13" s="54" t="s">
        <v>259</v>
      </c>
      <c r="B13" s="33" t="s">
        <v>37</v>
      </c>
      <c r="C13" s="34">
        <v>3000</v>
      </c>
    </row>
    <row r="14" spans="1:3" ht="15.75">
      <c r="A14" s="54" t="s">
        <v>260</v>
      </c>
      <c r="B14" s="33" t="s">
        <v>42</v>
      </c>
      <c r="C14" s="34">
        <v>3500</v>
      </c>
    </row>
    <row r="15" spans="1:3" ht="15.75">
      <c r="A15" s="54" t="s">
        <v>261</v>
      </c>
      <c r="B15" s="173" t="s">
        <v>266</v>
      </c>
      <c r="C15" s="34">
        <v>5</v>
      </c>
    </row>
    <row r="16" spans="1:3" ht="15.75">
      <c r="B16" s="33"/>
      <c r="C16" s="34"/>
    </row>
    <row r="17" spans="2:3" ht="15.75">
      <c r="B17" s="33"/>
      <c r="C17" s="34"/>
    </row>
    <row r="18" spans="2:3" ht="15.75">
      <c r="B18" s="33"/>
      <c r="C18" s="34"/>
    </row>
    <row r="19" spans="2:3" ht="15.75">
      <c r="B19" s="33"/>
      <c r="C19" s="34"/>
    </row>
    <row r="20" spans="2:3" ht="15.75">
      <c r="B20" s="33"/>
      <c r="C20" s="34"/>
    </row>
    <row r="21" spans="2:3" ht="15.75">
      <c r="B21" s="33"/>
      <c r="C21" s="34"/>
    </row>
    <row r="22" spans="2:3" ht="15.75">
      <c r="B22" s="33"/>
      <c r="C22" s="34"/>
    </row>
    <row r="23" spans="2:3" ht="15.75">
      <c r="B23" s="33"/>
      <c r="C23" s="34"/>
    </row>
    <row r="24" spans="2:3" ht="15.75">
      <c r="B24" s="33"/>
      <c r="C24" s="34"/>
    </row>
    <row r="25" spans="2:3" ht="15.75">
      <c r="B25" s="33"/>
      <c r="C25" s="34"/>
    </row>
    <row r="26" spans="2:3" ht="15.75">
      <c r="B26" s="33"/>
      <c r="C26" s="34"/>
    </row>
    <row r="27" spans="2:3" ht="15.75">
      <c r="B27" s="33"/>
      <c r="C27" s="34"/>
    </row>
    <row r="28" spans="2:3" ht="15.75">
      <c r="B28" s="33"/>
      <c r="C28" s="34"/>
    </row>
    <row r="29" spans="2:3" ht="15.75">
      <c r="B29" s="33"/>
      <c r="C29" s="34"/>
    </row>
    <row r="30" spans="2:3" ht="15.75">
      <c r="B30" s="87"/>
      <c r="C30" s="88"/>
    </row>
    <row r="31" spans="2:3" ht="15.75">
      <c r="B31" s="33"/>
      <c r="C31" s="34"/>
    </row>
    <row r="32" spans="2:3" ht="15.75">
      <c r="B32" s="33"/>
      <c r="C32" s="34"/>
    </row>
    <row r="33" spans="2:3" ht="15.75">
      <c r="B33" s="33"/>
      <c r="C33" s="34"/>
    </row>
  </sheetData>
  <sortState xmlns:xlrd2="http://schemas.microsoft.com/office/spreadsheetml/2017/richdata2" ref="B2:C33">
    <sortCondition ref="B2:B33"/>
  </sortState>
  <phoneticPr fontId="1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b9abe3b-d52b-431f-aabd-bdc36e46163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3CD051BAF98894096D05575239F8D34" ma:contentTypeVersion="11" ma:contentTypeDescription="Create a new document." ma:contentTypeScope="" ma:versionID="1ef6f834843da95832999bb5e2aaa6ee">
  <xsd:schema xmlns:xsd="http://www.w3.org/2001/XMLSchema" xmlns:xs="http://www.w3.org/2001/XMLSchema" xmlns:p="http://schemas.microsoft.com/office/2006/metadata/properties" xmlns:ns3="6b9abe3b-d52b-431f-aabd-bdc36e46163a" xmlns:ns4="7cf36451-33ae-4ab8-b22f-77f2a544a7bc" targetNamespace="http://schemas.microsoft.com/office/2006/metadata/properties" ma:root="true" ma:fieldsID="1b639ab1f1ff72eb72e2566caeb01812" ns3:_="" ns4:_="">
    <xsd:import namespace="6b9abe3b-d52b-431f-aabd-bdc36e46163a"/>
    <xsd:import namespace="7cf36451-33ae-4ab8-b22f-77f2a544a7bc"/>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abe3b-d52b-431f-aabd-bdc36e46163a"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f36451-33ae-4ab8-b22f-77f2a544a7bc"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6D4B54-AF91-4414-8331-AC01B53061C9}">
  <ds:schemaRefs>
    <ds:schemaRef ds:uri="http://schemas.microsoft.com/office/2006/metadata/properties"/>
    <ds:schemaRef ds:uri="http://schemas.microsoft.com/office/infopath/2007/PartnerControls"/>
    <ds:schemaRef ds:uri="6b9abe3b-d52b-431f-aabd-bdc36e46163a"/>
  </ds:schemaRefs>
</ds:datastoreItem>
</file>

<file path=customXml/itemProps2.xml><?xml version="1.0" encoding="utf-8"?>
<ds:datastoreItem xmlns:ds="http://schemas.openxmlformats.org/officeDocument/2006/customXml" ds:itemID="{53BEFB61-7B0B-47A6-AF3F-DAB90F6396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9abe3b-d52b-431f-aabd-bdc36e46163a"/>
    <ds:schemaRef ds:uri="7cf36451-33ae-4ab8-b22f-77f2a544a7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5D2FAE-AE97-4029-A6E1-2D2A052A86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3</vt:i4>
      </vt:variant>
    </vt:vector>
  </HeadingPairs>
  <TitlesOfParts>
    <vt:vector size="20" baseType="lpstr">
      <vt:lpstr>1.) CLIENT INFORMATION SHEET</vt:lpstr>
      <vt:lpstr>Sheet1</vt:lpstr>
      <vt:lpstr>2.) E-DATA LISTING</vt:lpstr>
      <vt:lpstr>Serial</vt:lpstr>
      <vt:lpstr>ER SERIES</vt:lpstr>
      <vt:lpstr>ER Series Coverage</vt:lpstr>
      <vt:lpstr>MedConsult</vt:lpstr>
      <vt:lpstr>Specialized products</vt:lpstr>
      <vt:lpstr>Product list (3)</vt:lpstr>
      <vt:lpstr>Product list</vt:lpstr>
      <vt:lpstr>General Exclusions</vt:lpstr>
      <vt:lpstr>PI</vt:lpstr>
      <vt:lpstr>Billing  tax</vt:lpstr>
      <vt:lpstr>Billing</vt:lpstr>
      <vt:lpstr>SOA BILL</vt:lpstr>
      <vt:lpstr>Product list (2)</vt:lpstr>
      <vt:lpstr>Prepaid plans</vt:lpstr>
      <vt:lpstr>Billing!Print_Area</vt:lpstr>
      <vt:lpstr>'Billing  tax'!Print_Area</vt:lpstr>
      <vt:lpstr>'SOA BILL'!Print_Area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Alain Dino D. Milan</dc:creator>
  <cp:keywords/>
  <dc:description/>
  <cp:lastModifiedBy>RC Alcazar</cp:lastModifiedBy>
  <cp:revision/>
  <cp:lastPrinted>2025-11-18T20:33:46Z</cp:lastPrinted>
  <dcterms:created xsi:type="dcterms:W3CDTF">2023-03-17T00:28:48Z</dcterms:created>
  <dcterms:modified xsi:type="dcterms:W3CDTF">2026-09-23T02:33:18Z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7304c3-478d-4936-8f37-9a07625e73b0_Enabled">
    <vt:lpwstr>true</vt:lpwstr>
  </property>
  <property fmtid="{D5CDD505-2E9C-101B-9397-08002B2CF9AE}" pid="3" name="MSIP_Label_c57304c3-478d-4936-8f37-9a07625e73b0_SetDate">
    <vt:lpwstr>2023-03-24T13:59:06Z</vt:lpwstr>
  </property>
  <property fmtid="{D5CDD505-2E9C-101B-9397-08002B2CF9AE}" pid="4" name="MSIP_Label_c57304c3-478d-4936-8f37-9a07625e73b0_Method">
    <vt:lpwstr>Standard</vt:lpwstr>
  </property>
  <property fmtid="{D5CDD505-2E9C-101B-9397-08002B2CF9AE}" pid="5" name="MSIP_Label_c57304c3-478d-4936-8f37-9a07625e73b0_Name">
    <vt:lpwstr>Unprotected</vt:lpwstr>
  </property>
  <property fmtid="{D5CDD505-2E9C-101B-9397-08002B2CF9AE}" pid="6" name="MSIP_Label_c57304c3-478d-4936-8f37-9a07625e73b0_SiteId">
    <vt:lpwstr>7904c59e-6ff2-4c16-a489-e08708fa9659</vt:lpwstr>
  </property>
  <property fmtid="{D5CDD505-2E9C-101B-9397-08002B2CF9AE}" pid="7" name="MSIP_Label_c57304c3-478d-4936-8f37-9a07625e73b0_ActionId">
    <vt:lpwstr>22c9ae0a-e842-4420-9274-2e60f01a9080</vt:lpwstr>
  </property>
  <property fmtid="{D5CDD505-2E9C-101B-9397-08002B2CF9AE}" pid="8" name="MSIP_Label_c57304c3-478d-4936-8f37-9a07625e73b0_ContentBits">
    <vt:lpwstr>0</vt:lpwstr>
  </property>
  <property fmtid="{D5CDD505-2E9C-101B-9397-08002B2CF9AE}" pid="9" name="ContentTypeId">
    <vt:lpwstr>0x01010053CD051BAF98894096D05575239F8D34</vt:lpwstr>
  </property>
</Properties>
</file>